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Radhames Veras\Desktop\DOCUMENTOS ESCANEADO PARQUE\"/>
    </mc:Choice>
  </mc:AlternateContent>
  <bookViews>
    <workbookView xWindow="0" yWindow="0" windowWidth="20490" windowHeight="7155"/>
  </bookViews>
  <sheets>
    <sheet name="Hoja1" sheetId="1" r:id="rId1"/>
  </sheets>
  <calcPr calcId="152511"/>
</workbook>
</file>

<file path=xl/calcChain.xml><?xml version="1.0" encoding="utf-8"?>
<calcChain xmlns="http://schemas.openxmlformats.org/spreadsheetml/2006/main">
  <c r="A152" i="1" l="1"/>
  <c r="F132" i="1"/>
  <c r="G133" i="1"/>
  <c r="F128" i="1"/>
  <c r="F125" i="1"/>
  <c r="F124" i="1"/>
  <c r="G126" i="1"/>
  <c r="F121" i="1"/>
  <c r="F120" i="1"/>
  <c r="F117" i="1"/>
  <c r="F116" i="1"/>
  <c r="F115" i="1"/>
  <c r="F114" i="1"/>
  <c r="G118" i="1"/>
  <c r="F111" i="1"/>
  <c r="F110" i="1"/>
  <c r="G112" i="1"/>
  <c r="F107" i="1"/>
  <c r="F106" i="1"/>
  <c r="C103" i="1"/>
  <c r="F102" i="1"/>
  <c r="C102" i="1"/>
  <c r="C101" i="1"/>
  <c r="F101" i="1"/>
  <c r="F100" i="1"/>
  <c r="F99" i="1"/>
  <c r="F96" i="1"/>
  <c r="C95" i="1"/>
  <c r="F94" i="1"/>
  <c r="F93" i="1"/>
  <c r="F92" i="1"/>
  <c r="F89" i="1"/>
  <c r="G90" i="1"/>
  <c r="C86" i="1"/>
  <c r="F86" i="1"/>
  <c r="F85" i="1"/>
  <c r="F84" i="1"/>
  <c r="F83" i="1"/>
  <c r="F82" i="1"/>
  <c r="F81" i="1"/>
  <c r="F80" i="1"/>
  <c r="F79" i="1"/>
  <c r="F78" i="1"/>
  <c r="F77" i="1"/>
  <c r="F76" i="1"/>
  <c r="F75" i="1"/>
  <c r="F72" i="1"/>
  <c r="F71" i="1"/>
  <c r="F70" i="1"/>
  <c r="F69" i="1"/>
  <c r="F68" i="1"/>
  <c r="F67" i="1"/>
  <c r="F66" i="1"/>
  <c r="F65" i="1"/>
  <c r="F64" i="1"/>
  <c r="F63" i="1"/>
  <c r="F62" i="1"/>
  <c r="F59" i="1"/>
  <c r="F58" i="1"/>
  <c r="F55" i="1"/>
  <c r="F54" i="1"/>
  <c r="G56" i="1"/>
  <c r="F51" i="1"/>
  <c r="F49" i="1"/>
  <c r="F48" i="1"/>
  <c r="F47" i="1"/>
  <c r="F46" i="1"/>
  <c r="F45" i="1"/>
  <c r="F44" i="1"/>
  <c r="F43" i="1"/>
  <c r="F42" i="1"/>
  <c r="F50" i="1"/>
  <c r="F41" i="1"/>
  <c r="G51" i="1"/>
  <c r="F38" i="1"/>
  <c r="G39" i="1"/>
  <c r="F35" i="1"/>
  <c r="F34" i="1"/>
  <c r="G36" i="1"/>
  <c r="F31" i="1"/>
  <c r="F30" i="1"/>
  <c r="F29" i="1"/>
  <c r="C29" i="1"/>
  <c r="F28" i="1"/>
  <c r="G32" i="1"/>
  <c r="A32" i="1"/>
  <c r="F25" i="1"/>
  <c r="F24" i="1"/>
  <c r="F23" i="1"/>
  <c r="F22" i="1"/>
  <c r="F21" i="1"/>
  <c r="F20" i="1"/>
  <c r="F19" i="1"/>
  <c r="F18" i="1"/>
  <c r="F17" i="1"/>
  <c r="F15" i="1"/>
  <c r="C15" i="1"/>
  <c r="C16" i="1"/>
  <c r="F14" i="1"/>
  <c r="A14" i="1"/>
  <c r="A15" i="1"/>
  <c r="F13" i="1"/>
  <c r="A13" i="1"/>
  <c r="G60" i="1"/>
  <c r="G122" i="1"/>
  <c r="A36" i="1"/>
  <c r="G108" i="1"/>
  <c r="G86" i="1"/>
  <c r="G104" i="1"/>
  <c r="F16" i="1"/>
  <c r="A16" i="1"/>
  <c r="A17" i="1"/>
  <c r="A18" i="1"/>
  <c r="A19" i="1"/>
  <c r="A20" i="1"/>
  <c r="A21" i="1"/>
  <c r="A22" i="1"/>
  <c r="A23" i="1"/>
  <c r="A24" i="1"/>
  <c r="A25" i="1"/>
  <c r="A27" i="1"/>
  <c r="A28" i="1"/>
  <c r="A29" i="1"/>
  <c r="A30" i="1"/>
  <c r="A31" i="1"/>
  <c r="A33" i="1"/>
  <c r="A34" i="1"/>
  <c r="A35" i="1"/>
  <c r="A37" i="1"/>
  <c r="A38" i="1"/>
  <c r="A40" i="1"/>
  <c r="A41" i="1"/>
  <c r="A42" i="1"/>
  <c r="A43" i="1"/>
  <c r="A44" i="1"/>
  <c r="A45" i="1"/>
  <c r="A46" i="1"/>
  <c r="A47" i="1"/>
  <c r="A48" i="1"/>
  <c r="A49" i="1"/>
  <c r="A50" i="1"/>
  <c r="G73" i="1"/>
  <c r="F95" i="1"/>
  <c r="G97" i="1"/>
  <c r="F103" i="1"/>
  <c r="G135" i="1"/>
  <c r="F141" i="1"/>
  <c r="A39" i="1"/>
  <c r="F145" i="1"/>
  <c r="F144" i="1"/>
  <c r="F143" i="1"/>
  <c r="F142" i="1"/>
  <c r="A53" i="1"/>
  <c r="A54" i="1"/>
  <c r="A51" i="1"/>
  <c r="G26" i="1"/>
  <c r="F139" i="1"/>
  <c r="F146" i="1"/>
  <c r="G148" i="1"/>
  <c r="G150" i="1"/>
  <c r="A55" i="1"/>
  <c r="A57" i="1"/>
  <c r="A58" i="1"/>
  <c r="A56" i="1"/>
  <c r="F140" i="1"/>
  <c r="A59" i="1"/>
  <c r="A61" i="1"/>
  <c r="A62" i="1"/>
  <c r="A63" i="1"/>
  <c r="A66" i="1"/>
  <c r="A67" i="1"/>
  <c r="A68" i="1"/>
  <c r="A69" i="1"/>
  <c r="A70" i="1"/>
  <c r="A71" i="1"/>
  <c r="A60" i="1"/>
  <c r="J152" i="1"/>
  <c r="J155" i="1"/>
  <c r="A72" i="1"/>
  <c r="A74" i="1"/>
  <c r="A75" i="1"/>
  <c r="A76" i="1"/>
  <c r="A77" i="1"/>
  <c r="A78" i="1"/>
  <c r="A79" i="1"/>
  <c r="A80" i="1"/>
  <c r="A81" i="1"/>
  <c r="A82" i="1"/>
  <c r="A83" i="1"/>
  <c r="A84" i="1"/>
  <c r="A85" i="1"/>
  <c r="A73" i="1"/>
  <c r="A88" i="1"/>
  <c r="A86" i="1"/>
  <c r="A89" i="1"/>
  <c r="A91" i="1"/>
  <c r="A92" i="1"/>
  <c r="A93" i="1"/>
  <c r="A94" i="1"/>
  <c r="A95" i="1"/>
  <c r="A90" i="1"/>
  <c r="A96" i="1"/>
  <c r="A98" i="1"/>
  <c r="A99" i="1"/>
  <c r="A100" i="1"/>
  <c r="A101" i="1"/>
  <c r="A102" i="1"/>
  <c r="A97" i="1"/>
  <c r="A103" i="1"/>
  <c r="A105" i="1"/>
  <c r="A106" i="1"/>
  <c r="A104" i="1"/>
  <c r="A107" i="1"/>
  <c r="A109" i="1"/>
  <c r="A110" i="1"/>
  <c r="A108" i="1"/>
  <c r="A111" i="1"/>
  <c r="A113" i="1"/>
  <c r="A114" i="1"/>
  <c r="A115" i="1"/>
  <c r="A116" i="1"/>
  <c r="A112" i="1"/>
  <c r="A117" i="1"/>
  <c r="A119" i="1"/>
  <c r="A120" i="1"/>
  <c r="A118" i="1"/>
  <c r="A121" i="1"/>
  <c r="A123" i="1"/>
  <c r="A124" i="1"/>
  <c r="A122" i="1"/>
  <c r="A125" i="1"/>
  <c r="A127" i="1"/>
  <c r="A128" i="1"/>
  <c r="A131" i="1"/>
  <c r="A126" i="1"/>
  <c r="A132" i="1"/>
  <c r="A133" i="1"/>
</calcChain>
</file>

<file path=xl/sharedStrings.xml><?xml version="1.0" encoding="utf-8"?>
<sst xmlns="http://schemas.openxmlformats.org/spreadsheetml/2006/main" count="217" uniqueCount="143">
  <si>
    <t>NO.</t>
  </si>
  <si>
    <t>DESCRIPCIÓN</t>
  </si>
  <si>
    <t>CANT.</t>
  </si>
  <si>
    <t>UND.</t>
  </si>
  <si>
    <t>P. U.</t>
  </si>
  <si>
    <t>VALOR</t>
  </si>
  <si>
    <t>SUB-TOTAL</t>
  </si>
  <si>
    <t>PRELIMINARES-AREA GENERAL</t>
  </si>
  <si>
    <t>Letrero en obra (incluye Arte, impresión, colocación vinil y estructura metálica para letrero obra)</t>
  </si>
  <si>
    <t>UND</t>
  </si>
  <si>
    <t>Brigada Topográfica con Estación Total - Todo Costo</t>
  </si>
  <si>
    <t>DIA</t>
  </si>
  <si>
    <t>Extraccion de Capa Vegetal  (e=0.20 M)</t>
  </si>
  <si>
    <t>M3</t>
  </si>
  <si>
    <t>Carga y bote de material cortado en general a mano camión de 6m3</t>
  </si>
  <si>
    <t>Remoción de alambrada</t>
  </si>
  <si>
    <t>ML</t>
  </si>
  <si>
    <t>Remoción de contén a mano</t>
  </si>
  <si>
    <t>M2</t>
  </si>
  <si>
    <t>Remoción de aceras a mano</t>
  </si>
  <si>
    <t>Tala, desmonte y destronque de arboles adultos</t>
  </si>
  <si>
    <t>UNDS</t>
  </si>
  <si>
    <t xml:space="preserve">Bote de la tala de arboles y destronque </t>
  </si>
  <si>
    <t>viaje</t>
  </si>
  <si>
    <t>Verja de protección en Zinc</t>
  </si>
  <si>
    <t>Caseta de materiales con madera y zinc (5.00Mx4.00M)</t>
  </si>
  <si>
    <t>Replanteo y charrancha en Jardineras</t>
  </si>
  <si>
    <t>Replanteo en contén</t>
  </si>
  <si>
    <t>MOVIMIENTO DE TIERRA-AREA GENERAL</t>
  </si>
  <si>
    <t xml:space="preserve">Excavación de contén h= 0.10M </t>
  </si>
  <si>
    <t>Carga y bote de material demolido en general a mano camión de 6m3</t>
  </si>
  <si>
    <t>Relleno compactado para Nivelación del Terreno  con maquito</t>
  </si>
  <si>
    <t>Relleno compactado en aceras e= 0.10M, con maquito</t>
  </si>
  <si>
    <t>HORMIGON SIMPLE-AREA GENERAL</t>
  </si>
  <si>
    <t>Contén pulido b=0.50 h=0.40m - sección 0.14m2, 180KG/CM2 con ligadora</t>
  </si>
  <si>
    <t>Acera en hormigón e=0.10m, frotada y violinada - 180KG/CM2 con ligadora</t>
  </si>
  <si>
    <t>PISOS-AREA GENERAL</t>
  </si>
  <si>
    <t>Vibrazo en área general Incluye Torta c/ malla 150x150  (Solicitar Diseno)</t>
  </si>
  <si>
    <t>JARDINERIA-AREA GENERAL</t>
  </si>
  <si>
    <t xml:space="preserve">Tierra Negra E=0.10m </t>
  </si>
  <si>
    <t>Gri-gri</t>
  </si>
  <si>
    <t>Roble Amarillo</t>
  </si>
  <si>
    <t>Xica</t>
  </si>
  <si>
    <t>Coralillo</t>
  </si>
  <si>
    <t>Copa de Mantequilla</t>
  </si>
  <si>
    <t xml:space="preserve">Fukiantee </t>
  </si>
  <si>
    <t>Grama tipo bermuda sembrada - Todo Costo</t>
  </si>
  <si>
    <t>Suministro y colocación de grava decorativa  Esp= 0.05M</t>
  </si>
  <si>
    <t>Mano de Obra 20%</t>
  </si>
  <si>
    <t>P.A.</t>
  </si>
  <si>
    <t>Mantenimiento  de plantas</t>
  </si>
  <si>
    <t>dias</t>
  </si>
  <si>
    <t>HERRERIA-AREA GENERAL(Solicitar Diseno)</t>
  </si>
  <si>
    <t>Bancos de hierro con Espaldar</t>
  </si>
  <si>
    <t>Zafacón en hierro</t>
  </si>
  <si>
    <t>INSTALACIONES SANITARIA-AREA GENERAL</t>
  </si>
  <si>
    <t>Llaves de chorro de 1/2</t>
  </si>
  <si>
    <t>Tuberías arrastre con tubo de PVC de 1/2'' SCH-40 Incluye suministro de  piezas menores y mano de obra.</t>
  </si>
  <si>
    <t>INSTALACIONES ELECTRICAS-AREA GENERAL</t>
  </si>
  <si>
    <t>Acometida Eléctrica bifásica, 240/120 volts 3 hilos 1F, formada por: 3 Conductores THHN No.8, 1 Conductores THHN No.10,  2 curvas PVC sdr-26 de 1", 1 Tubos IMC de 1", 1 Condulet de 1", 1 Reg. Galv. 6"x6"x4" y en Tuberías Sdr-26 de 1", con una Long. Lineal de 60' de c/d Conductor.</t>
  </si>
  <si>
    <t>Alimentador de lámparas de iluminación exterior, derivándose de alimentador principal en registros. Compuesto por: 2C- thhn  No. 10 fases, 1C-thhn   No. 12  tierra. Tubería de 3/4 Pulgadas sdr-26(incluye Excavacion)</t>
  </si>
  <si>
    <t>pl</t>
  </si>
  <si>
    <t>Interruptor sencillo</t>
  </si>
  <si>
    <t>Tomacorriente doble 110V</t>
  </si>
  <si>
    <t>Luz cenital</t>
  </si>
  <si>
    <t>Sistema de Aterrizaje  formada por : 1 Varilla de T/A de 6'x5/8", 1 Conector 5/8", 1 Funda de Carbón, Mineral (GEN) y 20' de Cable Multifibra No. 8.</t>
  </si>
  <si>
    <t>Panel distribución 12 espacios, incluye breakers</t>
  </si>
  <si>
    <t>Registro Hormigón 30x30x30 CM</t>
  </si>
  <si>
    <t>Base de hormigón (0.40mX0.40mX0.50m)  para poste de metal, con pernos gal. 1/2''x24", tuerca y arandela plana de 1/2'' gal. Placa perforada (4) de 12"x12"x1/2" y la base soldada con varilla de 3/8''  y 1/2''  (incluye excavación)</t>
  </si>
  <si>
    <t>MISCELANEOS-AREA GENERAL</t>
  </si>
  <si>
    <t>Malla ciclónica de pies 4" de altura (área infantil)</t>
  </si>
  <si>
    <t>Bordillo 6", 2 líneas, 1:2:4, Zap. (0.40mx0.15 m) todo costo, (área infantil)</t>
  </si>
  <si>
    <t>Sube y baja 200 x 200 x 70  cm   (juego infantil)</t>
  </si>
  <si>
    <t>Carrusel de barandales de 150x120 cm  (juego infantil)</t>
  </si>
  <si>
    <t>Columpio real 460 x 310 x 310 cm  (juego infantil)</t>
  </si>
  <si>
    <t>Tunel 135x112x122 cm (juego infantil)</t>
  </si>
  <si>
    <t>Caminadora excursionista (incluye instalación)</t>
  </si>
  <si>
    <t>Poleo de pecho doble (incluye instalación)</t>
  </si>
  <si>
    <t>Entrenador de caderas doble (incluye instalacion)</t>
  </si>
  <si>
    <t>Extensora de piernas doble (inclue instalacion)</t>
  </si>
  <si>
    <t>Transporte</t>
  </si>
  <si>
    <t xml:space="preserve">Bordillo 6", 2 líneas, 1:2:4, Zap. (0.40mx0.15 m) todo costo, </t>
  </si>
  <si>
    <t>PRELIMINARES-GLORIETA</t>
  </si>
  <si>
    <t>Replanteo y charrancha</t>
  </si>
  <si>
    <t>MOVIMIENTO DE TIERRA-GLORIETA</t>
  </si>
  <si>
    <t>Excavación de zapata de columnas (1.00Mx1.00MX0.80M)</t>
  </si>
  <si>
    <t>Excavación de zapata de muros (0.45Mx0.60M)</t>
  </si>
  <si>
    <t>Relleno de reposición en general (suelto a mano)</t>
  </si>
  <si>
    <t>Relleno compactado bajo torta de piso e= 0.5M, con maquito</t>
  </si>
  <si>
    <t>HORMIGON ARMADO LIGADORA -GLORIETA</t>
  </si>
  <si>
    <t>Zapata de columnas., (1.00Mx1.00M), , 8 DE ½" A.D. Esp= .30 M.- Hormigón  210KG/CM2</t>
  </si>
  <si>
    <t>Zapatas de muros 6" (0.45m x 0.20m) Hormigón 210Kg/cm2</t>
  </si>
  <si>
    <t>Columnas (0.30mx0.30m)  8 Ø1/2" - 3/8"@0.20m - 3/8"@0.20m hormigón 210KG/CM2</t>
  </si>
  <si>
    <t>Viga (0.30mx0.30m),8 Ø1/2" - 3/8"@0.20m -  Hormigón 210Kg/cm2</t>
  </si>
  <si>
    <t>Losa  Inclinada HA=0.12M, 3/8"@0.25m AD  Hormigón  210Kg/cm2</t>
  </si>
  <si>
    <t>HORMIGON SIMPLE-GLORIETA</t>
  </si>
  <si>
    <t>Torta de piso E=0.08M.c/malla 150x150</t>
  </si>
  <si>
    <t>Escalón con huellas=0.30m y contrahuellas=0.17m - hormigón 1:2:4 con ligadora</t>
  </si>
  <si>
    <t>MUROS-GLORIETA</t>
  </si>
  <si>
    <t xml:space="preserve">Bloques de hormigón de 6" - 3/8" @ 0.60m BNP </t>
  </si>
  <si>
    <t>Bloques de hormigón de 6" - 3/8" @ 0.60m SNP</t>
  </si>
  <si>
    <t>TERMINACION DE SUPERFICIES-GLORIETA</t>
  </si>
  <si>
    <t>Fraguache en techo, columnas y viga</t>
  </si>
  <si>
    <t>Empañete en techo, columnas y viga</t>
  </si>
  <si>
    <t>Cantos</t>
  </si>
  <si>
    <t xml:space="preserve">Mochetas de 0.30m </t>
  </si>
  <si>
    <t>PISOS-GLORIETA</t>
  </si>
  <si>
    <t xml:space="preserve">Cerámica europea para exteriores (0.50Mx0.50M) </t>
  </si>
  <si>
    <t>Revestimiento en escalón (incluye huella y contrahuella).</t>
  </si>
  <si>
    <t>PINTURA-GLORIETA</t>
  </si>
  <si>
    <t>Acrílica base</t>
  </si>
  <si>
    <t>Acrílica superior (Con andamios) dos manos Int/ext.</t>
  </si>
  <si>
    <t>TECHO-GLORIETA</t>
  </si>
  <si>
    <t>Fino techo inclinado</t>
  </si>
  <si>
    <t>LIMPIEZA FINAL</t>
  </si>
  <si>
    <t>Limpieza final y Continua</t>
  </si>
  <si>
    <t>PA</t>
  </si>
  <si>
    <t>.</t>
  </si>
  <si>
    <t>SUB-TOTAL GENERAL</t>
  </si>
  <si>
    <t>GASTOS INDIRECTOS</t>
  </si>
  <si>
    <t>DIRECCIÓN TÉCNICA Y RESP. ADM.</t>
  </si>
  <si>
    <t>SEGURO Y FIANZA</t>
  </si>
  <si>
    <t>GASTOS ADMINISTRATIVOS</t>
  </si>
  <si>
    <t xml:space="preserve">TRANSPORTE </t>
  </si>
  <si>
    <t xml:space="preserve">SUPERVISIÓN </t>
  </si>
  <si>
    <t>FONDO DE PENSIONES (LEY 6-86)</t>
  </si>
  <si>
    <t xml:space="preserve">CODIA </t>
  </si>
  <si>
    <t xml:space="preserve">ITBIS (18% DE LA DIRECCIÓN TÉCNICA) </t>
  </si>
  <si>
    <t>Expropiaciones Terreno</t>
  </si>
  <si>
    <t>SUB-TOTAL GASTOS INDIRECTOS</t>
  </si>
  <si>
    <t>TOTAL GENERAL</t>
  </si>
  <si>
    <t>a)</t>
  </si>
  <si>
    <t xml:space="preserve">Presupuesto preparado con los precios del mercado local (por provincia) y con la mano de obra establecida por el Ministerio de Obras Publicas </t>
  </si>
  <si>
    <t>b)</t>
  </si>
  <si>
    <t>c)</t>
  </si>
  <si>
    <t>d)</t>
  </si>
  <si>
    <t>e)</t>
  </si>
  <si>
    <t>Luminaria de exterior sencilla  - Lampara LED tipo cobra de 150W 120/240v incluye poste 4x4  , 1 brazo e instalación</t>
  </si>
  <si>
    <t>Luminaria de exterior Doble - Lampara LED tipo cobra de 150W 120/240v incluye poste 4 x 4, 2 brazo e instalación</t>
  </si>
  <si>
    <t>La Partida de supervisión pertenece a la Junta Distrital.</t>
  </si>
  <si>
    <t>La Partida de Expropiacion pertenece a la Junta Distrital.</t>
  </si>
  <si>
    <t>Todas las volumetrias y materiales serán verificados y comprobado en obra por el Supervisor . En caso de cambios en partidas, los precios deben ser evaluados por el Dpto.En partidas con diseños nuevos, deben ser aprobada por la Direccion de de la Junta Districtal  antes de ser ejecutados.</t>
  </si>
  <si>
    <t>El precio establecido de las expropiaciones del terreno sera de un P.A  R.D.$ 1,300,000.00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</si>
</sst>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17">
    <font>
      <sz val="11"/>
      <color theme="1"/>
      <name val="Aptos Narrow"/>
      <family val="2"/>
      <scheme val="minor"/>
    </font>
    <font>
      <sz val="10"/>
      <name val="Arial"/>
      <family val="2"/>
    </font>
    <font>
      <sz val="11"/>
      <color indexed="8"/>
      <name val="Calibri"/>
      <family val="2"/>
    </font>
    <font>
      <sz val="10"/>
      <name val="Times New Roman"/>
      <family val="1"/>
    </font>
    <font>
      <sz val="11"/>
      <color theme="1"/>
      <name val="Aptos Narrow"/>
      <family val="2"/>
      <scheme val="minor"/>
    </font>
    <font>
      <sz val="11"/>
      <color theme="1"/>
      <name val="Aptos Display"/>
      <family val="2"/>
      <scheme val="major"/>
    </font>
    <font>
      <b/>
      <sz val="9"/>
      <color theme="1"/>
      <name val="Aptos Display"/>
      <family val="2"/>
      <scheme val="major"/>
    </font>
    <font>
      <sz val="9"/>
      <color theme="1"/>
      <name val="Aptos Display"/>
      <family val="2"/>
      <scheme val="major"/>
    </font>
    <font>
      <sz val="9"/>
      <name val="Aptos Display"/>
      <family val="2"/>
      <scheme val="major"/>
    </font>
    <font>
      <sz val="10"/>
      <name val="Aptos Display"/>
      <family val="2"/>
      <scheme val="major"/>
    </font>
    <font>
      <sz val="9"/>
      <color rgb="FFFF0000"/>
      <name val="Aptos Display"/>
      <family val="2"/>
      <scheme val="major"/>
    </font>
    <font>
      <b/>
      <sz val="9"/>
      <color indexed="8"/>
      <name val="Aptos Display"/>
      <family val="2"/>
      <scheme val="major"/>
    </font>
    <font>
      <b/>
      <sz val="9"/>
      <name val="Aptos Display"/>
      <family val="2"/>
      <scheme val="major"/>
    </font>
    <font>
      <sz val="9"/>
      <color indexed="8"/>
      <name val="Aptos Display"/>
      <family val="2"/>
      <scheme val="major"/>
    </font>
    <font>
      <sz val="12"/>
      <name val="Aptos Display"/>
      <family val="2"/>
      <scheme val="major"/>
    </font>
    <font>
      <b/>
      <sz val="10"/>
      <name val="Aptos Display"/>
      <family val="2"/>
      <scheme val="major"/>
    </font>
    <font>
      <b/>
      <sz val="10"/>
      <color theme="1"/>
      <name val="Aptos Display"/>
      <family val="2"/>
      <scheme val="major"/>
    </font>
  </fonts>
  <fills count="3">
    <fill>
      <patternFill patternType="none"/>
    </fill>
    <fill>
      <patternFill patternType="gray125"/>
    </fill>
    <fill>
      <patternFill patternType="solid">
        <fgColor theme="0" tint="-0.14999847407452621"/>
        <bgColor indexed="64"/>
      </patternFill>
    </fill>
  </fills>
  <borders count="26">
    <border>
      <left/>
      <right/>
      <top/>
      <bottom/>
      <diagonal/>
    </border>
    <border>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diagonal/>
    </border>
    <border>
      <left/>
      <right style="thin">
        <color indexed="64"/>
      </right>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s>
  <cellStyleXfs count="9">
    <xf numFmtId="0" fontId="0" fillId="0" borderId="0"/>
    <xf numFmtId="43" fontId="4"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0" fontId="2" fillId="0" borderId="0"/>
    <xf numFmtId="9" fontId="1" fillId="0" borderId="0" applyFont="0" applyFill="0" applyBorder="0" applyAlignment="0" applyProtection="0"/>
  </cellStyleXfs>
  <cellXfs count="114">
    <xf numFmtId="0" fontId="0" fillId="0" borderId="0" xfId="0"/>
    <xf numFmtId="0" fontId="5" fillId="0" borderId="0" xfId="0" applyFont="1"/>
    <xf numFmtId="2" fontId="6" fillId="0" borderId="0" xfId="0" applyNumberFormat="1" applyFont="1" applyAlignment="1">
      <alignment horizontal="center" vertical="center"/>
    </xf>
    <xf numFmtId="0" fontId="6" fillId="0" borderId="0" xfId="0" applyFont="1" applyAlignment="1">
      <alignment vertical="center" wrapText="1"/>
    </xf>
    <xf numFmtId="2" fontId="6" fillId="0" borderId="0" xfId="0" applyNumberFormat="1" applyFont="1" applyAlignment="1">
      <alignment vertical="center"/>
    </xf>
    <xf numFmtId="0" fontId="6" fillId="0" borderId="0" xfId="0" applyFont="1" applyAlignment="1">
      <alignment horizontal="center" vertical="center"/>
    </xf>
    <xf numFmtId="43" fontId="6" fillId="0" borderId="0" xfId="1" applyFont="1" applyBorder="1" applyAlignment="1">
      <alignment vertical="center"/>
    </xf>
    <xf numFmtId="2" fontId="7" fillId="0" borderId="1" xfId="0" applyNumberFormat="1" applyFont="1" applyBorder="1" applyAlignment="1">
      <alignment horizontal="center" vertical="center"/>
    </xf>
    <xf numFmtId="0" fontId="7" fillId="0" borderId="1" xfId="0" applyFont="1" applyBorder="1" applyAlignment="1">
      <alignment vertical="center" wrapText="1"/>
    </xf>
    <xf numFmtId="2" fontId="7" fillId="0" borderId="1" xfId="0" applyNumberFormat="1" applyFont="1" applyBorder="1" applyAlignment="1">
      <alignment vertical="center"/>
    </xf>
    <xf numFmtId="0" fontId="7" fillId="0" borderId="1" xfId="0" applyFont="1" applyBorder="1" applyAlignment="1">
      <alignment horizontal="center" vertical="center"/>
    </xf>
    <xf numFmtId="43" fontId="7" fillId="0" borderId="1" xfId="1" applyFont="1" applyBorder="1" applyAlignment="1">
      <alignment vertical="center"/>
    </xf>
    <xf numFmtId="2" fontId="6" fillId="0" borderId="2" xfId="0" applyNumberFormat="1" applyFont="1" applyBorder="1" applyAlignment="1">
      <alignment horizontal="center" vertical="center"/>
    </xf>
    <xf numFmtId="0" fontId="6" fillId="0" borderId="3" xfId="0" applyFont="1" applyBorder="1" applyAlignment="1" applyProtection="1">
      <alignment horizontal="center" vertical="center" wrapText="1"/>
      <protection hidden="1"/>
    </xf>
    <xf numFmtId="2" fontId="6" fillId="0" borderId="3" xfId="0" applyNumberFormat="1" applyFont="1" applyBorder="1" applyAlignment="1">
      <alignment horizontal="center" vertical="center"/>
    </xf>
    <xf numFmtId="0" fontId="6" fillId="0" borderId="3" xfId="0" applyFont="1" applyBorder="1" applyAlignment="1">
      <alignment horizontal="center" vertical="center"/>
    </xf>
    <xf numFmtId="43" fontId="6" fillId="0" borderId="3" xfId="1" applyFont="1" applyBorder="1" applyAlignment="1">
      <alignment horizontal="center" vertical="center"/>
    </xf>
    <xf numFmtId="43" fontId="6" fillId="0" borderId="4" xfId="1" applyFont="1" applyBorder="1" applyAlignment="1">
      <alignment horizontal="center" vertical="center"/>
    </xf>
    <xf numFmtId="2" fontId="6" fillId="0" borderId="5" xfId="0" applyNumberFormat="1" applyFont="1" applyBorder="1" applyAlignment="1" applyProtection="1">
      <alignment horizontal="center" vertical="center"/>
      <protection hidden="1"/>
    </xf>
    <xf numFmtId="0" fontId="6" fillId="0" borderId="6" xfId="0" applyFont="1" applyBorder="1" applyAlignment="1" applyProtection="1">
      <alignment vertical="center" wrapText="1"/>
      <protection locked="0"/>
    </xf>
    <xf numFmtId="2" fontId="6" fillId="0" borderId="7" xfId="0" applyNumberFormat="1" applyFont="1" applyBorder="1" applyAlignment="1" applyProtection="1">
      <alignment vertical="center"/>
      <protection locked="0"/>
    </xf>
    <xf numFmtId="0" fontId="6" fillId="0" borderId="7" xfId="0" applyFont="1" applyBorder="1" applyAlignment="1" applyProtection="1">
      <alignment horizontal="center" vertical="center"/>
      <protection locked="0"/>
    </xf>
    <xf numFmtId="43" fontId="6" fillId="0" borderId="7" xfId="1" applyFont="1" applyBorder="1" applyAlignment="1" applyProtection="1">
      <alignment vertical="center"/>
      <protection locked="0"/>
    </xf>
    <xf numFmtId="43" fontId="6" fillId="0" borderId="7" xfId="1" applyFont="1" applyBorder="1" applyAlignment="1" applyProtection="1">
      <alignment vertical="center"/>
      <protection hidden="1"/>
    </xf>
    <xf numFmtId="43" fontId="6" fillId="0" borderId="8" xfId="1" applyFont="1" applyBorder="1" applyAlignment="1" applyProtection="1">
      <alignment vertical="center"/>
      <protection hidden="1"/>
    </xf>
    <xf numFmtId="2" fontId="7" fillId="0" borderId="9" xfId="0" applyNumberFormat="1" applyFont="1" applyBorder="1" applyAlignment="1" applyProtection="1">
      <alignment horizontal="center" vertical="center"/>
      <protection hidden="1"/>
    </xf>
    <xf numFmtId="0" fontId="7" fillId="0" borderId="10" xfId="0" applyFont="1" applyBorder="1" applyAlignment="1" applyProtection="1">
      <alignment vertical="center" wrapText="1"/>
      <protection locked="0"/>
    </xf>
    <xf numFmtId="2" fontId="7" fillId="0" borderId="10" xfId="0" applyNumberFormat="1" applyFont="1" applyBorder="1" applyAlignment="1" applyProtection="1">
      <alignment vertical="center"/>
      <protection locked="0"/>
    </xf>
    <xf numFmtId="0" fontId="7" fillId="0" borderId="10" xfId="0" applyFont="1" applyBorder="1" applyAlignment="1" applyProtection="1">
      <alignment horizontal="center" vertical="center"/>
      <protection locked="0"/>
    </xf>
    <xf numFmtId="43" fontId="7" fillId="0" borderId="10" xfId="1" applyFont="1" applyBorder="1" applyAlignment="1" applyProtection="1">
      <alignment vertical="center"/>
      <protection locked="0"/>
    </xf>
    <xf numFmtId="43" fontId="7" fillId="0" borderId="10" xfId="1" applyFont="1" applyBorder="1" applyAlignment="1" applyProtection="1">
      <alignment vertical="center"/>
      <protection hidden="1"/>
    </xf>
    <xf numFmtId="43" fontId="7" fillId="0" borderId="11" xfId="1" applyFont="1" applyBorder="1" applyAlignment="1" applyProtection="1">
      <alignment vertical="center"/>
      <protection hidden="1"/>
    </xf>
    <xf numFmtId="43" fontId="8" fillId="0" borderId="10" xfId="1" applyFont="1" applyBorder="1" applyAlignment="1" applyProtection="1">
      <alignment vertical="center"/>
      <protection locked="0"/>
    </xf>
    <xf numFmtId="43" fontId="5" fillId="0" borderId="0" xfId="0" applyNumberFormat="1" applyFont="1"/>
    <xf numFmtId="2" fontId="8" fillId="0" borderId="10" xfId="0" applyNumberFormat="1" applyFont="1" applyBorder="1" applyAlignment="1" applyProtection="1">
      <alignment vertical="center"/>
      <protection locked="0"/>
    </xf>
    <xf numFmtId="0" fontId="8" fillId="0" borderId="10" xfId="0" applyFont="1" applyBorder="1" applyAlignment="1" applyProtection="1">
      <alignment vertical="center" wrapText="1"/>
      <protection locked="0"/>
    </xf>
    <xf numFmtId="0" fontId="9" fillId="0" borderId="0" xfId="6" applyFont="1" applyAlignment="1">
      <alignment vertical="center" wrapText="1"/>
    </xf>
    <xf numFmtId="4" fontId="9" fillId="0" borderId="0" xfId="2" applyNumberFormat="1" applyFont="1" applyFill="1" applyBorder="1" applyAlignment="1">
      <alignment horizontal="right"/>
    </xf>
    <xf numFmtId="0" fontId="9" fillId="0" borderId="0" xfId="0" applyFont="1" applyAlignment="1">
      <alignment horizontal="center"/>
    </xf>
    <xf numFmtId="43" fontId="9" fillId="0" borderId="0" xfId="2" applyFont="1" applyFill="1" applyBorder="1" applyAlignment="1">
      <alignment horizontal="right"/>
    </xf>
    <xf numFmtId="4" fontId="9" fillId="0" borderId="0" xfId="2" applyNumberFormat="1" applyFont="1" applyFill="1" applyBorder="1" applyAlignment="1">
      <alignment horizontal="center"/>
    </xf>
    <xf numFmtId="0" fontId="6" fillId="0" borderId="10" xfId="0" applyFont="1" applyBorder="1" applyAlignment="1" applyProtection="1">
      <alignment vertical="center" wrapText="1"/>
      <protection locked="0"/>
    </xf>
    <xf numFmtId="43" fontId="10" fillId="0" borderId="10" xfId="1" applyFont="1" applyBorder="1" applyAlignment="1" applyProtection="1">
      <alignment vertical="center"/>
      <protection locked="0"/>
    </xf>
    <xf numFmtId="2" fontId="5" fillId="0" borderId="0" xfId="0" applyNumberFormat="1" applyFont="1"/>
    <xf numFmtId="43" fontId="8" fillId="0" borderId="12" xfId="1" applyFont="1" applyFill="1" applyBorder="1" applyAlignment="1" applyProtection="1">
      <alignment vertical="center"/>
      <protection locked="0"/>
    </xf>
    <xf numFmtId="0" fontId="11" fillId="0" borderId="13" xfId="0" applyFont="1" applyBorder="1" applyAlignment="1">
      <alignment horizontal="center" vertical="center" wrapText="1"/>
    </xf>
    <xf numFmtId="0" fontId="12" fillId="0" borderId="14" xfId="0" applyFont="1" applyBorder="1" applyAlignment="1">
      <alignment horizontal="left" vertical="center" wrapText="1"/>
    </xf>
    <xf numFmtId="2" fontId="13" fillId="0" borderId="14" xfId="1" applyNumberFormat="1" applyFont="1" applyFill="1" applyBorder="1" applyAlignment="1" applyProtection="1">
      <alignment horizontal="center" vertical="center" wrapText="1"/>
    </xf>
    <xf numFmtId="4" fontId="8" fillId="0" borderId="14" xfId="7" applyNumberFormat="1" applyFont="1" applyBorder="1" applyAlignment="1">
      <alignment horizontal="center" vertical="center" wrapText="1"/>
    </xf>
    <xf numFmtId="43" fontId="13" fillId="0" borderId="14" xfId="1" applyFont="1" applyFill="1" applyBorder="1" applyAlignment="1" applyProtection="1">
      <alignment vertical="center" wrapText="1"/>
    </xf>
    <xf numFmtId="43" fontId="12" fillId="0" borderId="15" xfId="1" applyFont="1" applyFill="1" applyBorder="1" applyAlignment="1" applyProtection="1">
      <alignment horizontal="center" vertical="center" wrapText="1"/>
    </xf>
    <xf numFmtId="0" fontId="12" fillId="2" borderId="16" xfId="6" applyFont="1" applyFill="1" applyBorder="1" applyAlignment="1">
      <alignment vertical="center"/>
    </xf>
    <xf numFmtId="0" fontId="12" fillId="2" borderId="17" xfId="6" applyFont="1" applyFill="1" applyBorder="1" applyAlignment="1">
      <alignment vertical="center" wrapText="1"/>
    </xf>
    <xf numFmtId="43" fontId="12" fillId="2" borderId="17" xfId="2" applyFont="1" applyFill="1" applyBorder="1" applyAlignment="1">
      <alignment horizontal="right" vertical="center" wrapText="1"/>
    </xf>
    <xf numFmtId="4" fontId="12" fillId="2" borderId="17" xfId="6" applyNumberFormat="1" applyFont="1" applyFill="1" applyBorder="1" applyAlignment="1">
      <alignment vertical="center" wrapText="1"/>
    </xf>
    <xf numFmtId="4" fontId="12" fillId="2" borderId="17" xfId="2" applyNumberFormat="1" applyFont="1" applyFill="1" applyBorder="1" applyAlignment="1">
      <alignment vertical="center"/>
    </xf>
    <xf numFmtId="43" fontId="12" fillId="2" borderId="17" xfId="1" applyFont="1" applyFill="1" applyBorder="1" applyAlignment="1">
      <alignment vertical="center"/>
    </xf>
    <xf numFmtId="43" fontId="12" fillId="2" borderId="18" xfId="1" applyFont="1" applyFill="1" applyBorder="1" applyAlignment="1">
      <alignment vertical="center"/>
    </xf>
    <xf numFmtId="0" fontId="8" fillId="0" borderId="16" xfId="0" applyFont="1" applyBorder="1" applyAlignment="1">
      <alignment horizontal="right" vertical="center"/>
    </xf>
    <xf numFmtId="0" fontId="8" fillId="0" borderId="17" xfId="0" applyFont="1" applyBorder="1" applyAlignment="1">
      <alignment vertical="center" wrapText="1"/>
    </xf>
    <xf numFmtId="43" fontId="8" fillId="0" borderId="17" xfId="2" applyFont="1" applyFill="1" applyBorder="1" applyAlignment="1">
      <alignment vertical="center"/>
    </xf>
    <xf numFmtId="10" fontId="8" fillId="0" borderId="17" xfId="8" applyNumberFormat="1" applyFont="1" applyFill="1" applyBorder="1" applyAlignment="1">
      <alignment horizontal="center" vertical="center"/>
    </xf>
    <xf numFmtId="4" fontId="8" fillId="0" borderId="17" xfId="2" applyNumberFormat="1" applyFont="1" applyFill="1" applyBorder="1" applyAlignment="1">
      <alignment vertical="center"/>
    </xf>
    <xf numFmtId="43" fontId="8" fillId="0" borderId="17" xfId="1" applyFont="1" applyFill="1" applyBorder="1" applyAlignment="1">
      <alignment vertical="center"/>
    </xf>
    <xf numFmtId="43" fontId="6" fillId="0" borderId="18" xfId="1" applyFont="1" applyFill="1" applyBorder="1" applyAlignment="1">
      <alignment vertical="center"/>
    </xf>
    <xf numFmtId="0" fontId="8" fillId="0" borderId="19" xfId="0" applyFont="1" applyBorder="1" applyAlignment="1" applyProtection="1">
      <alignment horizontal="right" vertical="center"/>
      <protection locked="0"/>
    </xf>
    <xf numFmtId="0" fontId="6" fillId="0" borderId="0" xfId="0" applyFont="1" applyAlignment="1" applyProtection="1">
      <alignment vertical="center" wrapText="1"/>
      <protection locked="0"/>
    </xf>
    <xf numFmtId="4" fontId="7" fillId="0" borderId="0" xfId="3" applyNumberFormat="1" applyFont="1" applyFill="1" applyBorder="1" applyAlignment="1" applyProtection="1">
      <alignment horizontal="right" vertical="center"/>
      <protection locked="0"/>
    </xf>
    <xf numFmtId="4" fontId="7" fillId="0" borderId="0" xfId="0" applyNumberFormat="1" applyFont="1" applyAlignment="1" applyProtection="1">
      <alignment horizontal="center" vertical="center"/>
      <protection locked="0"/>
    </xf>
    <xf numFmtId="43" fontId="8" fillId="0" borderId="0" xfId="1" applyFont="1" applyFill="1" applyBorder="1" applyAlignment="1" applyProtection="1">
      <alignment vertical="center"/>
      <protection locked="0"/>
    </xf>
    <xf numFmtId="43" fontId="6" fillId="0" borderId="20" xfId="1" applyFont="1" applyFill="1" applyBorder="1" applyAlignment="1" applyProtection="1">
      <alignment vertical="center"/>
      <protection locked="0"/>
    </xf>
    <xf numFmtId="0" fontId="8" fillId="0" borderId="16" xfId="0" applyFont="1" applyBorder="1" applyAlignment="1" applyProtection="1">
      <alignment horizontal="right" vertical="center"/>
      <protection locked="0"/>
    </xf>
    <xf numFmtId="0" fontId="7" fillId="0" borderId="21" xfId="0" applyFont="1" applyBorder="1" applyAlignment="1" applyProtection="1">
      <alignment vertical="center" wrapText="1"/>
      <protection locked="0"/>
    </xf>
    <xf numFmtId="10" fontId="7" fillId="0" borderId="10" xfId="3" applyNumberFormat="1" applyFont="1" applyFill="1" applyBorder="1" applyAlignment="1" applyProtection="1">
      <alignment horizontal="right" vertical="center"/>
      <protection locked="0"/>
    </xf>
    <xf numFmtId="4" fontId="7" fillId="0" borderId="22" xfId="0" applyNumberFormat="1" applyFont="1" applyBorder="1" applyAlignment="1" applyProtection="1">
      <alignment horizontal="center" vertical="center"/>
      <protection locked="0"/>
    </xf>
    <xf numFmtId="4" fontId="7" fillId="0" borderId="21" xfId="3" applyNumberFormat="1" applyFont="1" applyFill="1" applyBorder="1" applyAlignment="1" applyProtection="1">
      <alignment horizontal="right" vertical="center"/>
      <protection locked="0"/>
    </xf>
    <xf numFmtId="43" fontId="8" fillId="0" borderId="10" xfId="1" applyFont="1" applyFill="1" applyBorder="1" applyAlignment="1" applyProtection="1">
      <alignment vertical="center"/>
      <protection locked="0"/>
    </xf>
    <xf numFmtId="43" fontId="6" fillId="0" borderId="11" xfId="1" applyFont="1" applyFill="1" applyBorder="1" applyAlignment="1" applyProtection="1">
      <alignment vertical="center"/>
      <protection locked="0"/>
    </xf>
    <xf numFmtId="10" fontId="8" fillId="0" borderId="10" xfId="3" applyNumberFormat="1" applyFont="1" applyFill="1" applyBorder="1" applyAlignment="1" applyProtection="1">
      <alignment horizontal="right" vertical="center"/>
      <protection locked="0"/>
    </xf>
    <xf numFmtId="10" fontId="7" fillId="0" borderId="10" xfId="4" applyNumberFormat="1" applyFont="1" applyFill="1" applyBorder="1" applyAlignment="1" applyProtection="1">
      <alignment horizontal="right" vertical="center"/>
      <protection locked="0"/>
    </xf>
    <xf numFmtId="0" fontId="7" fillId="0" borderId="22" xfId="0" applyFont="1" applyBorder="1" applyAlignment="1" applyProtection="1">
      <alignment horizontal="center" vertical="center"/>
      <protection locked="0"/>
    </xf>
    <xf numFmtId="2" fontId="8" fillId="0" borderId="0" xfId="0" applyNumberFormat="1" applyFont="1" applyAlignment="1">
      <alignment horizontal="right" vertical="center" wrapText="1"/>
    </xf>
    <xf numFmtId="0" fontId="14" fillId="0" borderId="0" xfId="0" applyFont="1" applyAlignment="1">
      <alignment horizontal="right" vertical="center"/>
    </xf>
    <xf numFmtId="0" fontId="12" fillId="0" borderId="19" xfId="0" applyFont="1" applyBorder="1" applyAlignment="1">
      <alignment vertical="center"/>
    </xf>
    <xf numFmtId="0" fontId="12" fillId="0" borderId="0" xfId="0" applyFont="1" applyAlignment="1">
      <alignment vertical="center" wrapText="1"/>
    </xf>
    <xf numFmtId="43" fontId="12" fillId="0" borderId="0" xfId="2" applyFont="1" applyFill="1" applyBorder="1" applyAlignment="1">
      <alignment vertical="center" wrapText="1"/>
    </xf>
    <xf numFmtId="4" fontId="12" fillId="0" borderId="0" xfId="0" applyNumberFormat="1" applyFont="1" applyAlignment="1">
      <alignment vertical="center"/>
    </xf>
    <xf numFmtId="43" fontId="12" fillId="0" borderId="0" xfId="1" applyFont="1" applyFill="1" applyBorder="1" applyAlignment="1" applyProtection="1">
      <alignment vertical="center"/>
    </xf>
    <xf numFmtId="43" fontId="6" fillId="0" borderId="20" xfId="1" applyFont="1" applyFill="1" applyBorder="1" applyAlignment="1">
      <alignment vertical="center"/>
    </xf>
    <xf numFmtId="0" fontId="12" fillId="2" borderId="23" xfId="6" applyFont="1" applyFill="1" applyBorder="1" applyAlignment="1">
      <alignment vertical="center"/>
    </xf>
    <xf numFmtId="0" fontId="12" fillId="2" borderId="24" xfId="6" applyFont="1" applyFill="1" applyBorder="1" applyAlignment="1">
      <alignment vertical="center" wrapText="1"/>
    </xf>
    <xf numFmtId="43" fontId="12" fillId="2" borderId="24" xfId="2" applyFont="1" applyFill="1" applyBorder="1" applyAlignment="1">
      <alignment horizontal="right" vertical="center" wrapText="1"/>
    </xf>
    <xf numFmtId="4" fontId="12" fillId="2" borderId="24" xfId="6" applyNumberFormat="1" applyFont="1" applyFill="1" applyBorder="1" applyAlignment="1">
      <alignment vertical="center" wrapText="1"/>
    </xf>
    <xf numFmtId="4" fontId="12" fillId="2" borderId="24" xfId="2" applyNumberFormat="1" applyFont="1" applyFill="1" applyBorder="1" applyAlignment="1">
      <alignment vertical="center"/>
    </xf>
    <xf numFmtId="43" fontId="12" fillId="2" borderId="24" xfId="1" applyFont="1" applyFill="1" applyBorder="1" applyAlignment="1">
      <alignment vertical="center"/>
    </xf>
    <xf numFmtId="43" fontId="12" fillId="2" borderId="25" xfId="1" applyFont="1" applyFill="1" applyBorder="1" applyAlignment="1">
      <alignment vertical="center"/>
    </xf>
    <xf numFmtId="0" fontId="12" fillId="0" borderId="0" xfId="0" applyFont="1" applyAlignment="1">
      <alignment vertical="center"/>
    </xf>
    <xf numFmtId="43" fontId="6" fillId="0" borderId="0" xfId="1" applyFont="1" applyFill="1" applyBorder="1" applyAlignment="1">
      <alignment vertical="center"/>
    </xf>
    <xf numFmtId="0" fontId="12" fillId="0" borderId="0" xfId="0" applyFont="1" applyAlignment="1">
      <alignment horizontal="right" vertical="top"/>
    </xf>
    <xf numFmtId="4" fontId="6" fillId="0" borderId="0" xfId="0" applyNumberFormat="1" applyFont="1" applyAlignment="1">
      <alignment vertical="center"/>
    </xf>
    <xf numFmtId="49" fontId="12" fillId="0" borderId="0" xfId="0" quotePrefix="1" applyNumberFormat="1" applyFont="1" applyAlignment="1">
      <alignment vertical="center"/>
    </xf>
    <xf numFmtId="49" fontId="12" fillId="0" borderId="0" xfId="0" quotePrefix="1" applyNumberFormat="1" applyFont="1" applyAlignment="1">
      <alignment vertical="center" wrapText="1"/>
    </xf>
    <xf numFmtId="4" fontId="8" fillId="0" borderId="0" xfId="0" applyNumberFormat="1" applyFont="1" applyAlignment="1">
      <alignment vertical="center"/>
    </xf>
    <xf numFmtId="4" fontId="8" fillId="0" borderId="0" xfId="0" applyNumberFormat="1" applyFont="1" applyAlignment="1">
      <alignment horizontal="justify" vertical="center" wrapText="1"/>
    </xf>
    <xf numFmtId="0" fontId="7" fillId="0" borderId="0" xfId="0" applyFont="1"/>
    <xf numFmtId="0" fontId="7" fillId="0" borderId="0" xfId="0" applyFont="1" applyAlignment="1">
      <alignment wrapText="1"/>
    </xf>
    <xf numFmtId="0" fontId="15" fillId="0" borderId="0" xfId="0" applyFont="1" applyAlignment="1">
      <alignment horizontal="center" vertical="top"/>
    </xf>
    <xf numFmtId="0" fontId="15" fillId="0" borderId="0" xfId="0" applyFont="1" applyAlignment="1">
      <alignment horizontal="center" vertical="center"/>
    </xf>
    <xf numFmtId="0" fontId="8" fillId="0" borderId="10" xfId="0" applyFont="1" applyBorder="1" applyAlignment="1" applyProtection="1">
      <alignment horizontal="center" vertical="center"/>
      <protection locked="0"/>
    </xf>
    <xf numFmtId="0" fontId="9" fillId="0" borderId="0" xfId="0" applyFont="1" applyAlignment="1" applyProtection="1">
      <alignment horizontal="left" vertical="top" wrapText="1"/>
      <protection locked="0"/>
    </xf>
    <xf numFmtId="0" fontId="13" fillId="0" borderId="0" xfId="0" applyFont="1" applyAlignment="1">
      <alignment horizontal="center" vertical="center"/>
    </xf>
    <xf numFmtId="0" fontId="16" fillId="0" borderId="0" xfId="0" applyFont="1" applyAlignment="1" applyProtection="1">
      <alignment horizontal="center" vertical="center" wrapText="1"/>
      <protection locked="0"/>
    </xf>
    <xf numFmtId="0" fontId="8" fillId="0" borderId="0" xfId="0" applyFont="1" applyAlignment="1" applyProtection="1">
      <alignment horizontal="left" vertical="center" wrapText="1"/>
      <protection locked="0"/>
    </xf>
    <xf numFmtId="0" fontId="3" fillId="0" borderId="0" xfId="5" applyFont="1" applyAlignment="1">
      <alignment horizontal="left" wrapText="1"/>
    </xf>
  </cellXfs>
  <cellStyles count="9">
    <cellStyle name="Millares" xfId="1" builtinId="3"/>
    <cellStyle name="Millares 10" xfId="2"/>
    <cellStyle name="Millares 16" xfId="3"/>
    <cellStyle name="Millares 3 2" xfId="4"/>
    <cellStyle name="Normal" xfId="0" builtinId="0"/>
    <cellStyle name="Normal 2 10" xfId="5"/>
    <cellStyle name="Normal 2 2 2 3" xfId="6"/>
    <cellStyle name="Normal_Hoja1" xfId="7"/>
    <cellStyle name="Porcentual 2" xfId="8"/>
  </cellStyles>
  <dxfs count="23">
    <dxf>
      <font>
        <color auto="1"/>
      </font>
      <fill>
        <patternFill patternType="none">
          <bgColor indexed="65"/>
        </patternFill>
      </fill>
      <border>
        <left/>
        <right/>
        <top style="hair">
          <color indexed="64"/>
        </top>
        <bottom style="hair">
          <color indexed="64"/>
        </bottom>
      </border>
    </dxf>
    <dxf>
      <font>
        <b/>
        <i val="0"/>
      </font>
      <border>
        <left/>
        <right/>
        <top style="hair">
          <color indexed="64"/>
        </top>
        <bottom style="hair">
          <color indexed="64"/>
        </bottom>
      </border>
    </dxf>
    <dxf>
      <font>
        <color auto="1"/>
      </font>
      <fill>
        <patternFill patternType="none">
          <bgColor indexed="65"/>
        </patternFill>
      </fill>
      <border>
        <left/>
        <right/>
        <top style="hair">
          <color indexed="64"/>
        </top>
        <bottom style="hair">
          <color indexed="64"/>
        </bottom>
      </border>
    </dxf>
    <dxf>
      <font>
        <b/>
        <i val="0"/>
      </font>
      <border>
        <left/>
        <right/>
        <top style="hair">
          <color indexed="64"/>
        </top>
        <bottom style="hair">
          <color indexed="64"/>
        </bottom>
      </border>
    </dxf>
    <dxf>
      <font>
        <color auto="1"/>
      </font>
      <fill>
        <patternFill patternType="none">
          <bgColor indexed="65"/>
        </patternFill>
      </fill>
      <border>
        <left/>
        <right/>
        <top style="hair">
          <color indexed="64"/>
        </top>
        <bottom style="hair">
          <color indexed="64"/>
        </bottom>
      </border>
    </dxf>
    <dxf>
      <font>
        <b/>
        <i val="0"/>
      </font>
      <border>
        <left/>
        <right/>
        <top style="hair">
          <color indexed="64"/>
        </top>
        <bottom style="hair">
          <color indexed="64"/>
        </bottom>
      </border>
    </dxf>
    <dxf>
      <font>
        <color auto="1"/>
      </font>
      <fill>
        <patternFill patternType="none">
          <bgColor indexed="65"/>
        </patternFill>
      </fill>
      <border>
        <left/>
        <right/>
        <top style="hair">
          <color indexed="64"/>
        </top>
        <bottom style="hair">
          <color indexed="64"/>
        </bottom>
      </border>
    </dxf>
    <dxf>
      <font>
        <b/>
        <i val="0"/>
      </font>
      <border>
        <left/>
        <right/>
        <top style="hair">
          <color indexed="64"/>
        </top>
        <bottom style="hair">
          <color indexed="64"/>
        </bottom>
      </border>
    </dxf>
    <dxf>
      <font>
        <b/>
        <i val="0"/>
      </font>
      <numFmt numFmtId="1" formatCode="0"/>
      <border>
        <left style="thin">
          <color indexed="64"/>
        </left>
        <right style="hair">
          <color indexed="64"/>
        </right>
        <top style="hair">
          <color indexed="64"/>
        </top>
        <bottom style="hair">
          <color indexed="64"/>
        </bottom>
      </border>
    </dxf>
    <dxf>
      <font>
        <color theme="0"/>
      </font>
      <fill>
        <patternFill patternType="none">
          <bgColor indexed="65"/>
        </patternFill>
      </fill>
      <border>
        <left style="thin">
          <color indexed="64"/>
        </left>
        <right/>
        <top style="hair">
          <color indexed="64"/>
        </top>
        <bottom style="hair">
          <color indexed="64"/>
        </bottom>
      </border>
    </dxf>
    <dxf>
      <font>
        <color theme="0"/>
      </font>
      <border>
        <left style="thin">
          <color indexed="64"/>
        </left>
        <top style="hair">
          <color indexed="64"/>
        </top>
        <bottom style="hair">
          <color indexed="64"/>
        </bottom>
      </border>
    </dxf>
    <dxf>
      <font>
        <color auto="1"/>
      </font>
      <fill>
        <patternFill patternType="none">
          <bgColor indexed="65"/>
        </patternFill>
      </fill>
      <border>
        <left/>
        <right/>
        <top style="hair">
          <color indexed="64"/>
        </top>
        <bottom style="hair">
          <color indexed="64"/>
        </bottom>
      </border>
    </dxf>
    <dxf>
      <font>
        <b/>
        <i val="0"/>
      </font>
      <border>
        <left/>
        <right/>
        <top style="hair">
          <color indexed="64"/>
        </top>
        <bottom style="hair">
          <color indexed="64"/>
        </bottom>
      </border>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b/>
        <i val="0"/>
      </font>
      <numFmt numFmtId="35" formatCode="_(* #,##0.00_);_(* \(#,##0.00\);_(* &quot;-&quot;??_);_(@_)"/>
      <fill>
        <patternFill>
          <bgColor theme="0" tint="-0.14996795556505021"/>
        </patternFill>
      </fill>
      <border>
        <left style="hair">
          <color indexed="64"/>
        </left>
        <right style="thin">
          <color indexed="64"/>
        </right>
        <top style="hair">
          <color indexed="64"/>
        </top>
        <bottom style="hair">
          <color indexed="64"/>
        </bottom>
      </border>
    </dxf>
    <dxf>
      <font>
        <color theme="0"/>
      </font>
      <border>
        <right style="thin">
          <color indexed="64"/>
        </right>
        <top style="hair">
          <color indexed="64"/>
        </top>
        <bottom style="hair">
          <color indexed="64"/>
        </bottom>
      </border>
    </dxf>
    <dxf>
      <font>
        <color auto="1"/>
      </font>
      <fill>
        <patternFill patternType="none">
          <bgColor indexed="65"/>
        </patternFill>
      </fill>
      <border>
        <left/>
        <right/>
        <top style="hair">
          <color indexed="64"/>
        </top>
        <bottom style="hair">
          <color indexed="64"/>
        </bottom>
      </border>
    </dxf>
    <dxf>
      <font>
        <b/>
        <i val="0"/>
      </font>
      <border>
        <left/>
        <right/>
        <top style="hair">
          <color indexed="64"/>
        </top>
        <bottom style="hair">
          <color indexed="64"/>
        </bottom>
      </border>
    </dxf>
    <dxf>
      <font>
        <b/>
        <i val="0"/>
      </font>
      <numFmt numFmtId="1" formatCode="0"/>
      <border>
        <left style="thin">
          <color indexed="64"/>
        </left>
        <right style="hair">
          <color indexed="64"/>
        </right>
        <top style="hair">
          <color indexed="64"/>
        </top>
        <bottom style="hair">
          <color indexed="64"/>
        </bottom>
      </border>
    </dxf>
    <dxf>
      <font>
        <color theme="0"/>
      </font>
      <fill>
        <patternFill patternType="none">
          <bgColor indexed="65"/>
        </patternFill>
      </fill>
      <border>
        <left style="thin">
          <color indexed="64"/>
        </left>
        <right/>
        <top style="hair">
          <color indexed="64"/>
        </top>
        <bottom style="hair">
          <color indexed="64"/>
        </bottom>
      </border>
    </dxf>
    <dxf>
      <font>
        <color theme="0"/>
      </font>
      <border>
        <left style="thin">
          <color indexed="64"/>
        </left>
        <top style="hair">
          <color indexed="64"/>
        </top>
        <bottom style="hair">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85724</xdr:colOff>
      <xdr:row>0</xdr:row>
      <xdr:rowOff>19050</xdr:rowOff>
    </xdr:from>
    <xdr:to>
      <xdr:col>7</xdr:col>
      <xdr:colOff>0</xdr:colOff>
      <xdr:row>9</xdr:row>
      <xdr:rowOff>0</xdr:rowOff>
    </xdr:to>
    <xdr:sp macro="" textlink="">
      <xdr:nvSpPr>
        <xdr:cNvPr id="2" name="CuadroTexto 1"/>
        <xdr:cNvSpPr txBox="1"/>
      </xdr:nvSpPr>
      <xdr:spPr>
        <a:xfrm>
          <a:off x="76199" y="19050"/>
          <a:ext cx="8351521" cy="1640205"/>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ctr"/>
          <a:r>
            <a:rPr lang="es-DO" sz="1100" b="1" i="0" u="none" strike="noStrike" baseline="0">
              <a:solidFill>
                <a:schemeClr val="dk1"/>
              </a:solidFill>
              <a:effectLst/>
              <a:latin typeface="+mn-lt"/>
              <a:ea typeface="+mn-ea"/>
              <a:cs typeface="Times New Roman" panose="02020603050405020304" pitchFamily="18" charset="0"/>
            </a:rPr>
            <a:t>     </a:t>
          </a:r>
          <a:r>
            <a:rPr lang="es-DO"/>
            <a:t> </a:t>
          </a:r>
          <a:r>
            <a:rPr lang="es-DO" sz="1100" b="1" i="0" u="none" strike="noStrike">
              <a:solidFill>
                <a:schemeClr val="dk1"/>
              </a:solidFill>
              <a:effectLst/>
              <a:latin typeface="+mn-lt"/>
              <a:ea typeface="+mn-ea"/>
              <a:cs typeface="Times New Roman" panose="02020603050405020304" pitchFamily="18" charset="0"/>
            </a:rPr>
            <a:t>                                                                                                    FICHA TECNICA PARA LA CONSTRUCCION</a:t>
          </a:r>
          <a:r>
            <a:rPr lang="es-DO" sz="1100" b="1" i="0" u="none" strike="noStrike" baseline="0">
              <a:solidFill>
                <a:schemeClr val="dk1"/>
              </a:solidFill>
              <a:effectLst/>
              <a:latin typeface="+mn-lt"/>
              <a:ea typeface="+mn-ea"/>
              <a:cs typeface="Times New Roman" panose="02020603050405020304" pitchFamily="18" charset="0"/>
            </a:rPr>
            <a:t> DEL PARQUE RECREATIVO EN LA COMUNIDAD DEL BOSQUE ABAJO, DISTRITO MUNICIPAL DON JUAN, PROVINCIA MONTE PLATA, REPUBLCA DOMINICANA</a:t>
          </a:r>
          <a:endParaRPr lang="es-DO" sz="1100">
            <a:latin typeface="+mn-lt"/>
            <a:cs typeface="Times New Roman" panose="02020603050405020304" pitchFamily="18" charset="0"/>
          </a:endParaRPr>
        </a:p>
      </xdr:txBody>
    </xdr:sp>
    <xdr:clientData/>
  </xdr:twoCellAnchor>
  <xdr:twoCellAnchor editAs="oneCell">
    <xdr:from>
      <xdr:col>1</xdr:col>
      <xdr:colOff>3181351</xdr:colOff>
      <xdr:row>0</xdr:row>
      <xdr:rowOff>76201</xdr:rowOff>
    </xdr:from>
    <xdr:to>
      <xdr:col>3</xdr:col>
      <xdr:colOff>476251</xdr:colOff>
      <xdr:row>6</xdr:row>
      <xdr:rowOff>190501</xdr:rowOff>
    </xdr:to>
    <xdr:pic>
      <xdr:nvPicPr>
        <xdr:cNvPr id="4"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52826" y="76201"/>
          <a:ext cx="1885950" cy="1200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5"/>
  <sheetViews>
    <sheetView tabSelected="1" topLeftCell="A154" workbookViewId="0">
      <selection activeCell="B161" sqref="B161"/>
    </sheetView>
  </sheetViews>
  <sheetFormatPr baseColWidth="10" defaultColWidth="11.5" defaultRowHeight="14.25"/>
  <cols>
    <col min="1" max="1" width="4.875" style="1" bestFit="1" customWidth="1"/>
    <col min="2" max="2" width="49.875" style="1" bestFit="1" customWidth="1"/>
    <col min="3" max="3" width="10.375" style="1" customWidth="1"/>
    <col min="4" max="4" width="14.875" style="1" customWidth="1"/>
    <col min="5" max="5" width="15.5" style="1" customWidth="1"/>
    <col min="6" max="6" width="13" style="1" customWidth="1"/>
    <col min="7" max="7" width="14.5" style="1" customWidth="1"/>
    <col min="8" max="8" width="12.5" style="1" bestFit="1" customWidth="1"/>
    <col min="9" max="9" width="11.5" style="1"/>
    <col min="10" max="10" width="12.5" style="1" bestFit="1" customWidth="1"/>
    <col min="11" max="16384" width="11.5" style="1"/>
  </cols>
  <sheetData>
    <row r="1" spans="1:9">
      <c r="A1" s="111"/>
      <c r="B1" s="111"/>
      <c r="C1" s="111"/>
      <c r="D1" s="111"/>
      <c r="E1" s="111"/>
      <c r="F1" s="111"/>
      <c r="G1" s="111"/>
    </row>
    <row r="2" spans="1:9">
      <c r="A2" s="111"/>
      <c r="B2" s="111"/>
      <c r="C2" s="111"/>
      <c r="D2" s="111"/>
      <c r="E2" s="111"/>
      <c r="F2" s="111"/>
      <c r="G2" s="111"/>
    </row>
    <row r="3" spans="1:9">
      <c r="A3" s="111"/>
      <c r="B3" s="111"/>
      <c r="C3" s="111"/>
      <c r="D3" s="111"/>
      <c r="E3" s="111"/>
      <c r="F3" s="111"/>
      <c r="G3" s="111"/>
    </row>
    <row r="4" spans="1:9">
      <c r="A4" s="111"/>
      <c r="B4" s="111"/>
      <c r="C4" s="111"/>
      <c r="D4" s="111"/>
      <c r="E4" s="111"/>
      <c r="F4" s="111"/>
      <c r="G4" s="111"/>
    </row>
    <row r="5" spans="1:9">
      <c r="A5" s="111"/>
      <c r="B5" s="111"/>
      <c r="C5" s="111"/>
      <c r="D5" s="111"/>
      <c r="E5" s="111"/>
      <c r="F5" s="111"/>
      <c r="G5" s="111"/>
    </row>
    <row r="6" spans="1:9">
      <c r="A6" s="111"/>
      <c r="B6" s="111"/>
      <c r="C6" s="111"/>
      <c r="D6" s="111"/>
      <c r="E6" s="111"/>
      <c r="F6" s="111"/>
      <c r="G6" s="111"/>
    </row>
    <row r="7" spans="1:9" ht="15.75" customHeight="1">
      <c r="A7" s="111"/>
      <c r="B7" s="111"/>
      <c r="C7" s="111"/>
      <c r="D7" s="111"/>
      <c r="E7" s="111"/>
      <c r="F7" s="111"/>
      <c r="G7" s="111"/>
    </row>
    <row r="8" spans="1:9">
      <c r="A8" s="111"/>
      <c r="B8" s="111"/>
      <c r="C8" s="111"/>
      <c r="D8" s="111"/>
      <c r="E8" s="111"/>
      <c r="F8" s="111"/>
      <c r="G8" s="111"/>
    </row>
    <row r="9" spans="1:9">
      <c r="A9" s="2"/>
      <c r="B9" s="3"/>
      <c r="C9" s="4"/>
      <c r="D9" s="5"/>
      <c r="E9" s="6"/>
      <c r="F9" s="6"/>
      <c r="G9" s="6"/>
    </row>
    <row r="10" spans="1:9">
      <c r="A10" s="7"/>
      <c r="B10" s="8"/>
      <c r="C10" s="9"/>
      <c r="D10" s="10"/>
      <c r="E10" s="11"/>
      <c r="F10" s="11"/>
      <c r="G10" s="11"/>
    </row>
    <row r="11" spans="1:9">
      <c r="A11" s="12" t="s">
        <v>0</v>
      </c>
      <c r="B11" s="13" t="s">
        <v>1</v>
      </c>
      <c r="C11" s="14" t="s">
        <v>2</v>
      </c>
      <c r="D11" s="15" t="s">
        <v>3</v>
      </c>
      <c r="E11" s="16" t="s">
        <v>4</v>
      </c>
      <c r="F11" s="16" t="s">
        <v>5</v>
      </c>
      <c r="G11" s="17" t="s">
        <v>6</v>
      </c>
    </row>
    <row r="12" spans="1:9">
      <c r="A12" s="18">
        <v>1</v>
      </c>
      <c r="B12" s="19" t="s">
        <v>7</v>
      </c>
      <c r="C12" s="20"/>
      <c r="D12" s="21"/>
      <c r="E12" s="22"/>
      <c r="F12" s="23"/>
      <c r="G12" s="24"/>
    </row>
    <row r="13" spans="1:9" ht="24">
      <c r="A13" s="25">
        <f>IF(C13&gt;0,A12+0.01,IF(AND(C13=0,G13=0),TRUNC(A11)+1,))</f>
        <v>1.01</v>
      </c>
      <c r="B13" s="26" t="s">
        <v>8</v>
      </c>
      <c r="C13" s="27">
        <v>1</v>
      </c>
      <c r="D13" s="28" t="s">
        <v>9</v>
      </c>
      <c r="E13" s="29"/>
      <c r="F13" s="30">
        <f>C13*E13</f>
        <v>0</v>
      </c>
      <c r="G13" s="31"/>
    </row>
    <row r="14" spans="1:9">
      <c r="A14" s="25">
        <f t="shared" ref="A14:A25" si="0">IF(C14&gt;0,A13+0.01,IF(AND(C14=0,G14=0),TRUNC(A12)+1,))</f>
        <v>1.02</v>
      </c>
      <c r="B14" s="26" t="s">
        <v>10</v>
      </c>
      <c r="C14" s="27">
        <v>2</v>
      </c>
      <c r="D14" s="28" t="s">
        <v>11</v>
      </c>
      <c r="E14" s="29"/>
      <c r="F14" s="30">
        <f t="shared" ref="F14:F25" si="1">C14*E14</f>
        <v>0</v>
      </c>
      <c r="G14" s="31"/>
    </row>
    <row r="15" spans="1:9">
      <c r="A15" s="25">
        <f t="shared" si="0"/>
        <v>1.03</v>
      </c>
      <c r="B15" s="26" t="s">
        <v>12</v>
      </c>
      <c r="C15" s="27">
        <f>560*0.2</f>
        <v>112</v>
      </c>
      <c r="D15" s="28" t="s">
        <v>13</v>
      </c>
      <c r="E15" s="32"/>
      <c r="F15" s="30">
        <f t="shared" si="1"/>
        <v>0</v>
      </c>
      <c r="G15" s="31"/>
    </row>
    <row r="16" spans="1:9">
      <c r="A16" s="25">
        <f t="shared" si="0"/>
        <v>1.04</v>
      </c>
      <c r="B16" s="26" t="s">
        <v>14</v>
      </c>
      <c r="C16" s="27">
        <f>C15*1.3</f>
        <v>145.6</v>
      </c>
      <c r="D16" s="28" t="s">
        <v>13</v>
      </c>
      <c r="E16" s="29"/>
      <c r="F16" s="30">
        <f t="shared" si="1"/>
        <v>0</v>
      </c>
      <c r="G16" s="31"/>
      <c r="I16" s="33"/>
    </row>
    <row r="17" spans="1:9">
      <c r="A17" s="25">
        <f t="shared" si="0"/>
        <v>1.05</v>
      </c>
      <c r="B17" s="26" t="s">
        <v>15</v>
      </c>
      <c r="C17" s="27">
        <v>80.599999999999994</v>
      </c>
      <c r="D17" s="28" t="s">
        <v>16</v>
      </c>
      <c r="E17" s="29"/>
      <c r="F17" s="30">
        <f t="shared" si="1"/>
        <v>0</v>
      </c>
      <c r="G17" s="31"/>
    </row>
    <row r="18" spans="1:9">
      <c r="A18" s="25">
        <f t="shared" si="0"/>
        <v>1.06</v>
      </c>
      <c r="B18" s="26" t="s">
        <v>17</v>
      </c>
      <c r="C18" s="27">
        <v>24.2</v>
      </c>
      <c r="D18" s="108" t="s">
        <v>13</v>
      </c>
      <c r="E18" s="29"/>
      <c r="F18" s="30">
        <f t="shared" si="1"/>
        <v>0</v>
      </c>
      <c r="G18" s="31"/>
    </row>
    <row r="19" spans="1:9">
      <c r="A19" s="25">
        <f t="shared" si="0"/>
        <v>1.07</v>
      </c>
      <c r="B19" s="26" t="s">
        <v>19</v>
      </c>
      <c r="C19" s="27">
        <v>24.2</v>
      </c>
      <c r="D19" s="28" t="s">
        <v>18</v>
      </c>
      <c r="E19" s="29"/>
      <c r="F19" s="30">
        <f t="shared" si="1"/>
        <v>0</v>
      </c>
      <c r="G19" s="31"/>
    </row>
    <row r="20" spans="1:9">
      <c r="A20" s="25">
        <f t="shared" si="0"/>
        <v>1.08</v>
      </c>
      <c r="B20" s="26" t="s">
        <v>20</v>
      </c>
      <c r="C20" s="27">
        <v>10</v>
      </c>
      <c r="D20" s="28" t="s">
        <v>21</v>
      </c>
      <c r="E20" s="29"/>
      <c r="F20" s="30">
        <f t="shared" si="1"/>
        <v>0</v>
      </c>
      <c r="G20" s="31"/>
    </row>
    <row r="21" spans="1:9">
      <c r="A21" s="25">
        <f t="shared" si="0"/>
        <v>1.0900000000000001</v>
      </c>
      <c r="B21" s="26" t="s">
        <v>22</v>
      </c>
      <c r="C21" s="27">
        <v>20</v>
      </c>
      <c r="D21" s="28" t="s">
        <v>23</v>
      </c>
      <c r="E21" s="29"/>
      <c r="F21" s="30">
        <f t="shared" si="1"/>
        <v>0</v>
      </c>
      <c r="G21" s="31"/>
    </row>
    <row r="22" spans="1:9">
      <c r="A22" s="25">
        <f t="shared" si="0"/>
        <v>1.1000000000000001</v>
      </c>
      <c r="B22" s="26" t="s">
        <v>24</v>
      </c>
      <c r="C22" s="27">
        <v>161.19999999999999</v>
      </c>
      <c r="D22" s="28" t="s">
        <v>16</v>
      </c>
      <c r="E22" s="29"/>
      <c r="F22" s="30">
        <f t="shared" si="1"/>
        <v>0</v>
      </c>
      <c r="G22" s="31"/>
    </row>
    <row r="23" spans="1:9">
      <c r="A23" s="25">
        <f t="shared" si="0"/>
        <v>1.1100000000000001</v>
      </c>
      <c r="B23" s="26" t="s">
        <v>25</v>
      </c>
      <c r="C23" s="27">
        <v>20</v>
      </c>
      <c r="D23" s="28" t="s">
        <v>18</v>
      </c>
      <c r="E23" s="29"/>
      <c r="F23" s="30">
        <f t="shared" si="1"/>
        <v>0</v>
      </c>
      <c r="G23" s="31"/>
    </row>
    <row r="24" spans="1:9">
      <c r="A24" s="25">
        <f t="shared" si="0"/>
        <v>1.1200000000000001</v>
      </c>
      <c r="B24" s="26" t="s">
        <v>26</v>
      </c>
      <c r="C24" s="27">
        <v>113.7</v>
      </c>
      <c r="D24" s="28" t="s">
        <v>18</v>
      </c>
      <c r="E24" s="29"/>
      <c r="F24" s="30">
        <f t="shared" si="1"/>
        <v>0</v>
      </c>
      <c r="G24" s="31"/>
    </row>
    <row r="25" spans="1:9">
      <c r="A25" s="25">
        <f t="shared" si="0"/>
        <v>1.1300000000000001</v>
      </c>
      <c r="B25" s="26" t="s">
        <v>27</v>
      </c>
      <c r="C25" s="27">
        <v>24.2</v>
      </c>
      <c r="D25" s="28" t="s">
        <v>16</v>
      </c>
      <c r="E25" s="29"/>
      <c r="F25" s="30">
        <f t="shared" si="1"/>
        <v>0</v>
      </c>
    </row>
    <row r="26" spans="1:9">
      <c r="A26" s="25"/>
      <c r="B26" s="26"/>
      <c r="C26" s="27"/>
      <c r="D26" s="28"/>
      <c r="E26" s="29"/>
      <c r="F26" s="30"/>
      <c r="G26" s="31">
        <f>SUM(F13:F25)</f>
        <v>0</v>
      </c>
      <c r="I26" s="33"/>
    </row>
    <row r="27" spans="1:9">
      <c r="A27" s="25">
        <f t="shared" ref="A27:A86" si="2">IF(C27&gt;0,A26+0.01,IF(AND(C27=0,G27=0),TRUNC(A25)+1,))</f>
        <v>2</v>
      </c>
      <c r="B27" s="26" t="s">
        <v>28</v>
      </c>
      <c r="C27" s="27"/>
      <c r="D27" s="28"/>
      <c r="E27" s="29"/>
      <c r="F27" s="30"/>
      <c r="G27" s="31"/>
    </row>
    <row r="28" spans="1:9">
      <c r="A28" s="25">
        <f t="shared" si="2"/>
        <v>2.0099999999999998</v>
      </c>
      <c r="B28" s="26" t="s">
        <v>29</v>
      </c>
      <c r="C28" s="27">
        <v>1.21</v>
      </c>
      <c r="D28" s="28" t="s">
        <v>13</v>
      </c>
      <c r="E28" s="29"/>
      <c r="F28" s="30">
        <f>C28*E28</f>
        <v>0</v>
      </c>
      <c r="G28" s="31"/>
    </row>
    <row r="29" spans="1:9">
      <c r="A29" s="25">
        <f t="shared" si="2"/>
        <v>2.0199999999999996</v>
      </c>
      <c r="B29" s="26" t="s">
        <v>30</v>
      </c>
      <c r="C29" s="27">
        <f>C28*1.3</f>
        <v>1.573</v>
      </c>
      <c r="D29" s="28" t="s">
        <v>13</v>
      </c>
      <c r="E29" s="29"/>
      <c r="F29" s="30">
        <f>C29*E29</f>
        <v>0</v>
      </c>
      <c r="G29" s="31"/>
    </row>
    <row r="30" spans="1:9">
      <c r="A30" s="25">
        <f t="shared" si="2"/>
        <v>2.0299999999999994</v>
      </c>
      <c r="B30" s="26" t="s">
        <v>31</v>
      </c>
      <c r="C30" s="27">
        <v>486.5</v>
      </c>
      <c r="D30" s="28" t="s">
        <v>13</v>
      </c>
      <c r="E30" s="29"/>
      <c r="F30" s="30">
        <f>C30*E30</f>
        <v>0</v>
      </c>
      <c r="G30" s="31"/>
    </row>
    <row r="31" spans="1:9">
      <c r="A31" s="25">
        <f t="shared" si="2"/>
        <v>2.0399999999999991</v>
      </c>
      <c r="B31" s="26" t="s">
        <v>32</v>
      </c>
      <c r="C31" s="34">
        <v>2.42</v>
      </c>
      <c r="D31" s="28" t="s">
        <v>13</v>
      </c>
      <c r="E31" s="29"/>
      <c r="F31" s="30">
        <f>C31*E31</f>
        <v>0</v>
      </c>
      <c r="G31" s="31"/>
    </row>
    <row r="32" spans="1:9">
      <c r="A32" s="25">
        <f t="shared" si="2"/>
        <v>3</v>
      </c>
      <c r="B32" s="26"/>
      <c r="C32" s="27"/>
      <c r="D32" s="28"/>
      <c r="E32" s="29"/>
      <c r="F32" s="30"/>
      <c r="G32" s="31">
        <f>SUM(F28:F32)</f>
        <v>0</v>
      </c>
    </row>
    <row r="33" spans="1:7">
      <c r="A33" s="25">
        <f t="shared" si="2"/>
        <v>3</v>
      </c>
      <c r="B33" s="26" t="s">
        <v>33</v>
      </c>
      <c r="C33" s="27"/>
      <c r="D33" s="28"/>
      <c r="E33" s="29"/>
      <c r="F33" s="30"/>
      <c r="G33" s="31"/>
    </row>
    <row r="34" spans="1:7" ht="24">
      <c r="A34" s="25">
        <f t="shared" si="2"/>
        <v>3.01</v>
      </c>
      <c r="B34" s="26" t="s">
        <v>34</v>
      </c>
      <c r="C34" s="27">
        <v>24.2</v>
      </c>
      <c r="D34" s="28" t="s">
        <v>16</v>
      </c>
      <c r="E34" s="29"/>
      <c r="F34" s="30">
        <f>C34*E34</f>
        <v>0</v>
      </c>
      <c r="G34" s="31"/>
    </row>
    <row r="35" spans="1:7" ht="24">
      <c r="A35" s="25">
        <f t="shared" si="2"/>
        <v>3.0199999999999996</v>
      </c>
      <c r="B35" s="26" t="s">
        <v>35</v>
      </c>
      <c r="C35" s="27">
        <v>24.2</v>
      </c>
      <c r="D35" s="28" t="s">
        <v>18</v>
      </c>
      <c r="E35" s="29"/>
      <c r="F35" s="30">
        <f>C35*E35</f>
        <v>0</v>
      </c>
      <c r="G35" s="31"/>
    </row>
    <row r="36" spans="1:7">
      <c r="A36" s="25">
        <f t="shared" si="2"/>
        <v>4</v>
      </c>
      <c r="B36" s="26"/>
      <c r="C36" s="27"/>
      <c r="D36" s="28"/>
      <c r="E36" s="29"/>
      <c r="F36" s="30"/>
      <c r="G36" s="31">
        <f>SUM(F34:F35)</f>
        <v>0</v>
      </c>
    </row>
    <row r="37" spans="1:7">
      <c r="A37" s="25">
        <f t="shared" si="2"/>
        <v>4</v>
      </c>
      <c r="B37" s="26" t="s">
        <v>36</v>
      </c>
      <c r="C37" s="27"/>
      <c r="D37" s="28"/>
      <c r="E37" s="29"/>
      <c r="F37" s="30"/>
      <c r="G37" s="31"/>
    </row>
    <row r="38" spans="1:7" ht="24">
      <c r="A38" s="25">
        <f t="shared" si="2"/>
        <v>4.01</v>
      </c>
      <c r="B38" s="35" t="s">
        <v>37</v>
      </c>
      <c r="C38" s="34">
        <v>472.38</v>
      </c>
      <c r="D38" s="28" t="s">
        <v>18</v>
      </c>
      <c r="E38" s="29"/>
      <c r="F38" s="30">
        <f>C38*E38</f>
        <v>0</v>
      </c>
      <c r="G38" s="31"/>
    </row>
    <row r="39" spans="1:7">
      <c r="A39" s="25">
        <f t="shared" si="2"/>
        <v>5</v>
      </c>
      <c r="B39" s="26"/>
      <c r="C39" s="27"/>
      <c r="D39" s="28"/>
      <c r="E39" s="29"/>
      <c r="F39" s="30"/>
      <c r="G39" s="31">
        <f>F38</f>
        <v>0</v>
      </c>
    </row>
    <row r="40" spans="1:7">
      <c r="A40" s="25">
        <f t="shared" si="2"/>
        <v>5</v>
      </c>
      <c r="B40" s="26" t="s">
        <v>38</v>
      </c>
      <c r="C40" s="27"/>
      <c r="D40" s="28"/>
      <c r="E40" s="29"/>
      <c r="F40" s="30"/>
      <c r="G40" s="31"/>
    </row>
    <row r="41" spans="1:7">
      <c r="A41" s="25">
        <f t="shared" si="2"/>
        <v>5.01</v>
      </c>
      <c r="B41" s="26" t="s">
        <v>39</v>
      </c>
      <c r="C41" s="27">
        <v>9.2880000000000003</v>
      </c>
      <c r="D41" s="28" t="s">
        <v>13</v>
      </c>
      <c r="E41" s="29"/>
      <c r="F41" s="30">
        <f t="shared" ref="F41:F50" si="3">C41*E41</f>
        <v>0</v>
      </c>
      <c r="G41" s="31"/>
    </row>
    <row r="42" spans="1:7">
      <c r="A42" s="25">
        <f t="shared" si="2"/>
        <v>5.0199999999999996</v>
      </c>
      <c r="B42" s="26" t="s">
        <v>40</v>
      </c>
      <c r="C42" s="34">
        <v>5</v>
      </c>
      <c r="D42" s="28" t="s">
        <v>21</v>
      </c>
      <c r="E42" s="29"/>
      <c r="F42" s="30">
        <f t="shared" si="3"/>
        <v>0</v>
      </c>
      <c r="G42" s="31"/>
    </row>
    <row r="43" spans="1:7">
      <c r="A43" s="25">
        <f t="shared" si="2"/>
        <v>5.0299999999999994</v>
      </c>
      <c r="B43" s="26" t="s">
        <v>41</v>
      </c>
      <c r="C43" s="34">
        <v>3</v>
      </c>
      <c r="D43" s="28" t="s">
        <v>21</v>
      </c>
      <c r="E43" s="29"/>
      <c r="F43" s="30">
        <f t="shared" si="3"/>
        <v>0</v>
      </c>
      <c r="G43" s="31"/>
    </row>
    <row r="44" spans="1:7">
      <c r="A44" s="25">
        <f t="shared" si="2"/>
        <v>5.0399999999999991</v>
      </c>
      <c r="B44" s="26" t="s">
        <v>42</v>
      </c>
      <c r="C44" s="27">
        <v>11</v>
      </c>
      <c r="D44" s="28" t="s">
        <v>21</v>
      </c>
      <c r="E44" s="29"/>
      <c r="F44" s="30">
        <f t="shared" si="3"/>
        <v>0</v>
      </c>
      <c r="G44" s="31"/>
    </row>
    <row r="45" spans="1:7">
      <c r="A45" s="25">
        <f t="shared" si="2"/>
        <v>5.0499999999999989</v>
      </c>
      <c r="B45" s="26" t="s">
        <v>43</v>
      </c>
      <c r="C45" s="27">
        <v>250</v>
      </c>
      <c r="D45" s="28" t="s">
        <v>21</v>
      </c>
      <c r="E45" s="29"/>
      <c r="F45" s="30">
        <f t="shared" si="3"/>
        <v>0</v>
      </c>
      <c r="G45" s="31"/>
    </row>
    <row r="46" spans="1:7">
      <c r="A46" s="25">
        <f t="shared" si="2"/>
        <v>5.0599999999999987</v>
      </c>
      <c r="B46" s="26" t="s">
        <v>44</v>
      </c>
      <c r="C46" s="27">
        <v>250</v>
      </c>
      <c r="D46" s="28" t="s">
        <v>21</v>
      </c>
      <c r="E46" s="29"/>
      <c r="F46" s="30">
        <f t="shared" si="3"/>
        <v>0</v>
      </c>
      <c r="G46" s="31"/>
    </row>
    <row r="47" spans="1:7">
      <c r="A47" s="25">
        <f t="shared" si="2"/>
        <v>5.0699999999999985</v>
      </c>
      <c r="B47" s="26" t="s">
        <v>45</v>
      </c>
      <c r="C47" s="27">
        <v>500</v>
      </c>
      <c r="D47" s="28" t="s">
        <v>21</v>
      </c>
      <c r="E47" s="29"/>
      <c r="F47" s="30">
        <f t="shared" si="3"/>
        <v>0</v>
      </c>
      <c r="G47" s="31"/>
    </row>
    <row r="48" spans="1:7">
      <c r="A48" s="25">
        <f t="shared" si="2"/>
        <v>5.0799999999999983</v>
      </c>
      <c r="B48" s="26" t="s">
        <v>46</v>
      </c>
      <c r="C48" s="27">
        <v>92.88</v>
      </c>
      <c r="D48" s="28" t="s">
        <v>18</v>
      </c>
      <c r="E48" s="29"/>
      <c r="F48" s="30">
        <f t="shared" si="3"/>
        <v>0</v>
      </c>
      <c r="G48" s="31"/>
    </row>
    <row r="49" spans="1:7">
      <c r="A49" s="25">
        <f t="shared" si="2"/>
        <v>5.0899999999999981</v>
      </c>
      <c r="B49" s="26" t="s">
        <v>47</v>
      </c>
      <c r="C49" s="27">
        <v>6</v>
      </c>
      <c r="D49" s="28" t="s">
        <v>13</v>
      </c>
      <c r="E49" s="29"/>
      <c r="F49" s="30">
        <f t="shared" si="3"/>
        <v>0</v>
      </c>
      <c r="G49" s="31"/>
    </row>
    <row r="50" spans="1:7">
      <c r="A50" s="25">
        <f t="shared" si="2"/>
        <v>5.0999999999999979</v>
      </c>
      <c r="B50" s="26" t="s">
        <v>48</v>
      </c>
      <c r="C50" s="27">
        <v>1</v>
      </c>
      <c r="D50" s="28" t="s">
        <v>49</v>
      </c>
      <c r="E50" s="29"/>
      <c r="F50" s="30">
        <f t="shared" si="3"/>
        <v>0</v>
      </c>
      <c r="G50" s="31"/>
    </row>
    <row r="51" spans="1:7">
      <c r="A51" s="25">
        <f t="shared" si="2"/>
        <v>5.1099999999999977</v>
      </c>
      <c r="B51" s="36" t="s">
        <v>50</v>
      </c>
      <c r="C51" s="37">
        <v>20</v>
      </c>
      <c r="D51" s="38" t="s">
        <v>51</v>
      </c>
      <c r="E51" s="39"/>
      <c r="F51" s="39">
        <f>+E51*C51</f>
        <v>0</v>
      </c>
      <c r="G51" s="31">
        <f>SUM(F41:F51)</f>
        <v>0</v>
      </c>
    </row>
    <row r="52" spans="1:7">
      <c r="A52" s="25"/>
      <c r="B52" s="36"/>
      <c r="C52" s="40"/>
      <c r="D52" s="38"/>
      <c r="E52" s="39"/>
      <c r="F52" s="39"/>
      <c r="G52" s="31"/>
    </row>
    <row r="53" spans="1:7">
      <c r="A53" s="25">
        <f>IF(C53&gt;0,A51+0.01,IF(AND(C53=0,G53=0),TRUNC(A50)+1,))</f>
        <v>6</v>
      </c>
      <c r="B53" s="26" t="s">
        <v>52</v>
      </c>
      <c r="C53" s="27"/>
      <c r="D53" s="28"/>
      <c r="E53" s="29"/>
      <c r="F53" s="30"/>
      <c r="G53" s="31"/>
    </row>
    <row r="54" spans="1:7">
      <c r="A54" s="25">
        <f>IF(C54&gt;0,A53+0.01,IF(AND(C54=0,G54=0),TRUNC(A51)+1,))</f>
        <v>6.01</v>
      </c>
      <c r="B54" s="26" t="s">
        <v>53</v>
      </c>
      <c r="C54" s="27">
        <v>13</v>
      </c>
      <c r="D54" s="28" t="s">
        <v>21</v>
      </c>
      <c r="E54" s="32"/>
      <c r="F54" s="30">
        <f>C54*E54</f>
        <v>0</v>
      </c>
      <c r="G54" s="31"/>
    </row>
    <row r="55" spans="1:7">
      <c r="A55" s="25">
        <f t="shared" si="2"/>
        <v>6.02</v>
      </c>
      <c r="B55" s="26" t="s">
        <v>54</v>
      </c>
      <c r="C55" s="27">
        <v>4</v>
      </c>
      <c r="D55" s="28" t="s">
        <v>21</v>
      </c>
      <c r="E55" s="32"/>
      <c r="F55" s="30">
        <f>C55*E55</f>
        <v>0</v>
      </c>
      <c r="G55" s="31"/>
    </row>
    <row r="56" spans="1:7">
      <c r="A56" s="25">
        <f t="shared" si="2"/>
        <v>7</v>
      </c>
      <c r="B56" s="26"/>
      <c r="C56" s="27"/>
      <c r="D56" s="28"/>
      <c r="E56" s="29"/>
      <c r="F56" s="30"/>
      <c r="G56" s="31">
        <f>SUM(F54:F55)</f>
        <v>0</v>
      </c>
    </row>
    <row r="57" spans="1:7">
      <c r="A57" s="25">
        <f t="shared" si="2"/>
        <v>7</v>
      </c>
      <c r="B57" s="26" t="s">
        <v>55</v>
      </c>
      <c r="C57" s="27"/>
      <c r="D57" s="28"/>
      <c r="E57" s="29"/>
      <c r="F57" s="30"/>
      <c r="G57" s="31"/>
    </row>
    <row r="58" spans="1:7">
      <c r="A58" s="25">
        <f t="shared" si="2"/>
        <v>7.01</v>
      </c>
      <c r="B58" s="26" t="s">
        <v>56</v>
      </c>
      <c r="C58" s="27">
        <v>5</v>
      </c>
      <c r="D58" s="28" t="s">
        <v>21</v>
      </c>
      <c r="E58" s="29"/>
      <c r="F58" s="30">
        <f>C58*E58</f>
        <v>0</v>
      </c>
      <c r="G58" s="31"/>
    </row>
    <row r="59" spans="1:7" ht="24">
      <c r="A59" s="25">
        <f t="shared" si="2"/>
        <v>7.02</v>
      </c>
      <c r="B59" s="26" t="s">
        <v>57</v>
      </c>
      <c r="C59" s="27">
        <v>1</v>
      </c>
      <c r="D59" s="28" t="s">
        <v>49</v>
      </c>
      <c r="E59" s="29"/>
      <c r="F59" s="30">
        <f>C59*E59</f>
        <v>0</v>
      </c>
      <c r="G59" s="31"/>
    </row>
    <row r="60" spans="1:7">
      <c r="A60" s="25">
        <f t="shared" si="2"/>
        <v>8</v>
      </c>
      <c r="B60" s="26"/>
      <c r="C60" s="27"/>
      <c r="D60" s="28"/>
      <c r="E60" s="29"/>
      <c r="F60" s="30"/>
      <c r="G60" s="31">
        <f>SUM(F58:F59)</f>
        <v>0</v>
      </c>
    </row>
    <row r="61" spans="1:7">
      <c r="A61" s="25">
        <f t="shared" si="2"/>
        <v>8</v>
      </c>
      <c r="B61" s="26" t="s">
        <v>58</v>
      </c>
      <c r="C61" s="27"/>
      <c r="D61" s="28"/>
      <c r="E61" s="29"/>
      <c r="F61" s="30"/>
      <c r="G61" s="31"/>
    </row>
    <row r="62" spans="1:7" ht="60">
      <c r="A62" s="25">
        <f t="shared" si="2"/>
        <v>8.01</v>
      </c>
      <c r="B62" s="26" t="s">
        <v>59</v>
      </c>
      <c r="C62" s="27">
        <v>1</v>
      </c>
      <c r="D62" s="28" t="s">
        <v>9</v>
      </c>
      <c r="E62" s="29"/>
      <c r="F62" s="30">
        <f t="shared" ref="F62:F72" si="4">C62*E62</f>
        <v>0</v>
      </c>
      <c r="G62" s="31"/>
    </row>
    <row r="63" spans="1:7" ht="24">
      <c r="A63" s="25">
        <f t="shared" si="2"/>
        <v>8.02</v>
      </c>
      <c r="B63" s="26" t="s">
        <v>137</v>
      </c>
      <c r="C63" s="27">
        <v>10</v>
      </c>
      <c r="D63" s="28" t="s">
        <v>9</v>
      </c>
      <c r="E63" s="32"/>
      <c r="F63" s="30">
        <f t="shared" si="4"/>
        <v>0</v>
      </c>
      <c r="G63" s="31"/>
    </row>
    <row r="64" spans="1:7" ht="24">
      <c r="A64" s="25"/>
      <c r="B64" s="26" t="s">
        <v>138</v>
      </c>
      <c r="C64" s="27">
        <v>4</v>
      </c>
      <c r="D64" s="28" t="s">
        <v>9</v>
      </c>
      <c r="E64" s="32"/>
      <c r="F64" s="30">
        <f t="shared" si="4"/>
        <v>0</v>
      </c>
      <c r="G64" s="31"/>
    </row>
    <row r="65" spans="1:7" ht="48">
      <c r="A65" s="25"/>
      <c r="B65" s="26" t="s">
        <v>60</v>
      </c>
      <c r="C65" s="27">
        <v>510</v>
      </c>
      <c r="D65" s="28" t="s">
        <v>61</v>
      </c>
      <c r="E65" s="32"/>
      <c r="F65" s="30">
        <f t="shared" si="4"/>
        <v>0</v>
      </c>
      <c r="G65" s="31"/>
    </row>
    <row r="66" spans="1:7">
      <c r="A66" s="25">
        <f>IF(C66&gt;0,A63+0.01,IF(AND(C66=0,G66=0),TRUNC(A62)+1,))</f>
        <v>8.0299999999999994</v>
      </c>
      <c r="B66" s="26" t="s">
        <v>62</v>
      </c>
      <c r="C66" s="27">
        <v>2</v>
      </c>
      <c r="D66" s="28" t="s">
        <v>9</v>
      </c>
      <c r="E66" s="29"/>
      <c r="F66" s="30">
        <f t="shared" si="4"/>
        <v>0</v>
      </c>
      <c r="G66" s="31"/>
    </row>
    <row r="67" spans="1:7">
      <c r="A67" s="25">
        <f>IF(C67&gt;0,A66+0.01,IF(AND(C67=0,G67=0),TRUNC(A63)+1,))</f>
        <v>8.0399999999999991</v>
      </c>
      <c r="B67" s="26" t="s">
        <v>63</v>
      </c>
      <c r="C67" s="27">
        <v>8</v>
      </c>
      <c r="D67" s="28" t="s">
        <v>9</v>
      </c>
      <c r="E67" s="29"/>
      <c r="F67" s="30">
        <f t="shared" si="4"/>
        <v>0</v>
      </c>
      <c r="G67" s="31"/>
    </row>
    <row r="68" spans="1:7">
      <c r="A68" s="25">
        <f>IF(C68&gt;0,A67+0.01,IF(AND(C68=0,G68=0),TRUNC(A66)+1,))</f>
        <v>8.0499999999999989</v>
      </c>
      <c r="B68" s="26" t="s">
        <v>64</v>
      </c>
      <c r="C68" s="27">
        <v>5</v>
      </c>
      <c r="D68" s="28" t="s">
        <v>9</v>
      </c>
      <c r="E68" s="29"/>
      <c r="F68" s="30">
        <f t="shared" si="4"/>
        <v>0</v>
      </c>
      <c r="G68" s="31"/>
    </row>
    <row r="69" spans="1:7" ht="36">
      <c r="A69" s="25">
        <f t="shared" si="2"/>
        <v>8.0599999999999987</v>
      </c>
      <c r="B69" s="26" t="s">
        <v>65</v>
      </c>
      <c r="C69" s="27">
        <v>1</v>
      </c>
      <c r="D69" s="28" t="s">
        <v>9</v>
      </c>
      <c r="E69" s="29"/>
      <c r="F69" s="30">
        <f t="shared" si="4"/>
        <v>0</v>
      </c>
      <c r="G69" s="31"/>
    </row>
    <row r="70" spans="1:7">
      <c r="A70" s="25">
        <f t="shared" si="2"/>
        <v>8.0699999999999985</v>
      </c>
      <c r="B70" s="26" t="s">
        <v>66</v>
      </c>
      <c r="C70" s="27">
        <v>1</v>
      </c>
      <c r="D70" s="28" t="s">
        <v>9</v>
      </c>
      <c r="E70" s="29"/>
      <c r="F70" s="30">
        <f t="shared" si="4"/>
        <v>0</v>
      </c>
      <c r="G70" s="31"/>
    </row>
    <row r="71" spans="1:7">
      <c r="A71" s="25">
        <f t="shared" si="2"/>
        <v>8.0799999999999983</v>
      </c>
      <c r="B71" s="26" t="s">
        <v>67</v>
      </c>
      <c r="C71" s="27">
        <v>1</v>
      </c>
      <c r="D71" s="28" t="s">
        <v>9</v>
      </c>
      <c r="E71" s="29"/>
      <c r="F71" s="30">
        <f t="shared" si="4"/>
        <v>0</v>
      </c>
      <c r="G71" s="31"/>
    </row>
    <row r="72" spans="1:7" ht="48">
      <c r="A72" s="25">
        <f t="shared" si="2"/>
        <v>8.0899999999999981</v>
      </c>
      <c r="B72" s="26" t="s">
        <v>68</v>
      </c>
      <c r="C72" s="34">
        <v>18</v>
      </c>
      <c r="D72" s="28" t="s">
        <v>21</v>
      </c>
      <c r="E72" s="29"/>
      <c r="F72" s="30">
        <f t="shared" si="4"/>
        <v>0</v>
      </c>
      <c r="G72" s="31"/>
    </row>
    <row r="73" spans="1:7">
      <c r="A73" s="25">
        <f t="shared" si="2"/>
        <v>9</v>
      </c>
      <c r="B73" s="26"/>
      <c r="C73" s="27"/>
      <c r="D73" s="28"/>
      <c r="E73" s="29"/>
      <c r="F73" s="30"/>
      <c r="G73" s="31">
        <f>SUM(F62:F72)</f>
        <v>0</v>
      </c>
    </row>
    <row r="74" spans="1:7">
      <c r="A74" s="25">
        <f t="shared" si="2"/>
        <v>9</v>
      </c>
      <c r="B74" s="26" t="s">
        <v>69</v>
      </c>
      <c r="C74" s="27"/>
      <c r="D74" s="28"/>
      <c r="E74" s="29"/>
      <c r="F74" s="30"/>
      <c r="G74" s="31"/>
    </row>
    <row r="75" spans="1:7">
      <c r="A75" s="25">
        <f t="shared" si="2"/>
        <v>9.01</v>
      </c>
      <c r="B75" s="26" t="s">
        <v>70</v>
      </c>
      <c r="C75" s="27">
        <v>32.68</v>
      </c>
      <c r="D75" s="28" t="s">
        <v>16</v>
      </c>
      <c r="E75" s="29"/>
      <c r="F75" s="30">
        <f t="shared" ref="F75:F86" si="5">C75*E75</f>
        <v>0</v>
      </c>
      <c r="G75" s="31"/>
    </row>
    <row r="76" spans="1:7" ht="24">
      <c r="A76" s="25">
        <f t="shared" si="2"/>
        <v>9.02</v>
      </c>
      <c r="B76" s="26" t="s">
        <v>71</v>
      </c>
      <c r="C76" s="27">
        <v>32.68</v>
      </c>
      <c r="D76" s="28" t="s">
        <v>16</v>
      </c>
      <c r="E76" s="29"/>
      <c r="F76" s="30">
        <f t="shared" si="5"/>
        <v>0</v>
      </c>
      <c r="G76" s="31"/>
    </row>
    <row r="77" spans="1:7">
      <c r="A77" s="25">
        <f t="shared" si="2"/>
        <v>9.0299999999999994</v>
      </c>
      <c r="B77" s="26" t="s">
        <v>72</v>
      </c>
      <c r="C77" s="27">
        <v>2</v>
      </c>
      <c r="D77" s="28" t="s">
        <v>9</v>
      </c>
      <c r="E77" s="29"/>
      <c r="F77" s="30">
        <f t="shared" si="5"/>
        <v>0</v>
      </c>
      <c r="G77" s="31"/>
    </row>
    <row r="78" spans="1:7">
      <c r="A78" s="25">
        <f t="shared" si="2"/>
        <v>9.0399999999999991</v>
      </c>
      <c r="B78" s="26" t="s">
        <v>73</v>
      </c>
      <c r="C78" s="27">
        <v>2</v>
      </c>
      <c r="D78" s="28" t="s">
        <v>9</v>
      </c>
      <c r="E78" s="32"/>
      <c r="F78" s="30">
        <f t="shared" si="5"/>
        <v>0</v>
      </c>
      <c r="G78" s="31"/>
    </row>
    <row r="79" spans="1:7">
      <c r="A79" s="25">
        <f t="shared" si="2"/>
        <v>9.0499999999999989</v>
      </c>
      <c r="B79" s="26" t="s">
        <v>74</v>
      </c>
      <c r="C79" s="27">
        <v>1</v>
      </c>
      <c r="D79" s="28" t="s">
        <v>9</v>
      </c>
      <c r="E79" s="29"/>
      <c r="F79" s="30">
        <f t="shared" si="5"/>
        <v>0</v>
      </c>
      <c r="G79" s="31"/>
    </row>
    <row r="80" spans="1:7">
      <c r="A80" s="25">
        <f t="shared" si="2"/>
        <v>9.0599999999999987</v>
      </c>
      <c r="B80" s="26" t="s">
        <v>75</v>
      </c>
      <c r="C80" s="27">
        <v>2</v>
      </c>
      <c r="D80" s="28" t="s">
        <v>9</v>
      </c>
      <c r="E80" s="29"/>
      <c r="F80" s="30">
        <f t="shared" si="5"/>
        <v>0</v>
      </c>
      <c r="G80" s="31"/>
    </row>
    <row r="81" spans="1:7">
      <c r="A81" s="25">
        <f t="shared" si="2"/>
        <v>9.0699999999999985</v>
      </c>
      <c r="B81" s="26" t="s">
        <v>76</v>
      </c>
      <c r="C81" s="27">
        <v>2</v>
      </c>
      <c r="D81" s="28" t="s">
        <v>9</v>
      </c>
      <c r="E81" s="32"/>
      <c r="F81" s="30">
        <f t="shared" si="5"/>
        <v>0</v>
      </c>
      <c r="G81" s="31"/>
    </row>
    <row r="82" spans="1:7">
      <c r="A82" s="25">
        <f t="shared" si="2"/>
        <v>9.0799999999999983</v>
      </c>
      <c r="B82" s="26" t="s">
        <v>77</v>
      </c>
      <c r="C82" s="27">
        <v>2</v>
      </c>
      <c r="D82" s="28" t="s">
        <v>9</v>
      </c>
      <c r="E82" s="29"/>
      <c r="F82" s="30">
        <f t="shared" si="5"/>
        <v>0</v>
      </c>
      <c r="G82" s="31"/>
    </row>
    <row r="83" spans="1:7">
      <c r="A83" s="25">
        <f t="shared" si="2"/>
        <v>9.0899999999999981</v>
      </c>
      <c r="B83" s="26" t="s">
        <v>78</v>
      </c>
      <c r="C83" s="27">
        <v>1</v>
      </c>
      <c r="D83" s="28" t="s">
        <v>9</v>
      </c>
      <c r="E83" s="29"/>
      <c r="F83" s="30">
        <f t="shared" si="5"/>
        <v>0</v>
      </c>
      <c r="G83" s="31"/>
    </row>
    <row r="84" spans="1:7">
      <c r="A84" s="25">
        <f t="shared" si="2"/>
        <v>9.0999999999999979</v>
      </c>
      <c r="B84" s="26" t="s">
        <v>79</v>
      </c>
      <c r="C84" s="27">
        <v>1</v>
      </c>
      <c r="D84" s="28" t="s">
        <v>9</v>
      </c>
      <c r="E84" s="29"/>
      <c r="F84" s="30">
        <f t="shared" si="5"/>
        <v>0</v>
      </c>
      <c r="G84" s="31"/>
    </row>
    <row r="85" spans="1:7">
      <c r="A85" s="25">
        <f t="shared" si="2"/>
        <v>9.1099999999999977</v>
      </c>
      <c r="B85" s="26" t="s">
        <v>80</v>
      </c>
      <c r="C85" s="27">
        <v>1</v>
      </c>
      <c r="D85" s="28" t="s">
        <v>9</v>
      </c>
      <c r="E85" s="29"/>
      <c r="F85" s="30">
        <f t="shared" si="5"/>
        <v>0</v>
      </c>
      <c r="G85" s="31"/>
    </row>
    <row r="86" spans="1:7">
      <c r="A86" s="25">
        <f t="shared" si="2"/>
        <v>9.1199999999999974</v>
      </c>
      <c r="B86" s="26" t="s">
        <v>81</v>
      </c>
      <c r="C86" s="27">
        <f>5.56+8.92+2.5+1.14+5.4+2.53+6.57+2.54+5.92+1.59+5.42+6.78+10.9+2.38</f>
        <v>68.150000000000006</v>
      </c>
      <c r="D86" s="28" t="s">
        <v>16</v>
      </c>
      <c r="E86" s="29"/>
      <c r="F86" s="30">
        <f t="shared" si="5"/>
        <v>0</v>
      </c>
      <c r="G86" s="31">
        <f>SUM(F75:F86)</f>
        <v>0</v>
      </c>
    </row>
    <row r="87" spans="1:7">
      <c r="A87" s="25"/>
      <c r="B87" s="41"/>
      <c r="C87" s="27"/>
      <c r="D87" s="28"/>
      <c r="E87" s="29"/>
      <c r="F87" s="30"/>
      <c r="G87" s="31"/>
    </row>
    <row r="88" spans="1:7">
      <c r="A88" s="25">
        <f>IF(C88&gt;0,A86+0.01,IF(AND(C88=0,G88=0),TRUNC(A85)+1,))</f>
        <v>10</v>
      </c>
      <c r="B88" s="26" t="s">
        <v>82</v>
      </c>
      <c r="C88" s="27"/>
      <c r="D88" s="28"/>
      <c r="E88" s="29"/>
      <c r="F88" s="30"/>
      <c r="G88" s="31"/>
    </row>
    <row r="89" spans="1:7">
      <c r="A89" s="25">
        <f>IF(C89&gt;0,A88+0.01,IF(AND(C89=0,G89=0),TRUNC(A86)+1,))</f>
        <v>10.01</v>
      </c>
      <c r="B89" s="26" t="s">
        <v>83</v>
      </c>
      <c r="C89" s="27">
        <v>36.17</v>
      </c>
      <c r="D89" s="28" t="s">
        <v>18</v>
      </c>
      <c r="E89" s="29"/>
      <c r="F89" s="30">
        <f>C89*E89</f>
        <v>0</v>
      </c>
      <c r="G89" s="31"/>
    </row>
    <row r="90" spans="1:7">
      <c r="A90" s="25">
        <f t="shared" ref="A90:A133" si="6">IF(C90&gt;0,A89+0.01,IF(AND(C90=0,G90=0),TRUNC(A88)+1,))</f>
        <v>11</v>
      </c>
      <c r="B90" s="26"/>
      <c r="C90" s="27"/>
      <c r="D90" s="28"/>
      <c r="E90" s="29"/>
      <c r="F90" s="30"/>
      <c r="G90" s="31">
        <f>SUM(F89)</f>
        <v>0</v>
      </c>
    </row>
    <row r="91" spans="1:7">
      <c r="A91" s="25">
        <f t="shared" si="6"/>
        <v>11</v>
      </c>
      <c r="B91" s="26" t="s">
        <v>84</v>
      </c>
      <c r="C91" s="27"/>
      <c r="D91" s="28"/>
      <c r="E91" s="29"/>
      <c r="F91" s="30"/>
      <c r="G91" s="31"/>
    </row>
    <row r="92" spans="1:7">
      <c r="A92" s="25">
        <f t="shared" si="6"/>
        <v>11.01</v>
      </c>
      <c r="B92" s="26" t="s">
        <v>85</v>
      </c>
      <c r="C92" s="27">
        <v>4.8000000000000007</v>
      </c>
      <c r="D92" s="28" t="s">
        <v>13</v>
      </c>
      <c r="E92" s="29"/>
      <c r="F92" s="30">
        <f>C92*E92</f>
        <v>0</v>
      </c>
      <c r="G92" s="31"/>
    </row>
    <row r="93" spans="1:7">
      <c r="A93" s="25">
        <f t="shared" si="6"/>
        <v>11.02</v>
      </c>
      <c r="B93" s="26" t="s">
        <v>86</v>
      </c>
      <c r="C93" s="27">
        <v>2.82</v>
      </c>
      <c r="D93" s="28" t="s">
        <v>13</v>
      </c>
      <c r="E93" s="29"/>
      <c r="F93" s="30">
        <f>C93*E93</f>
        <v>0</v>
      </c>
      <c r="G93" s="31"/>
    </row>
    <row r="94" spans="1:7">
      <c r="A94" s="25">
        <f t="shared" si="6"/>
        <v>11.03</v>
      </c>
      <c r="B94" s="26" t="s">
        <v>87</v>
      </c>
      <c r="C94" s="27">
        <v>4.3599999999999994</v>
      </c>
      <c r="D94" s="28" t="s">
        <v>13</v>
      </c>
      <c r="E94" s="29"/>
      <c r="F94" s="30">
        <f>C94*E94</f>
        <v>0</v>
      </c>
      <c r="G94" s="31"/>
    </row>
    <row r="95" spans="1:7">
      <c r="A95" s="25">
        <f t="shared" si="6"/>
        <v>11.04</v>
      </c>
      <c r="B95" s="26" t="s">
        <v>88</v>
      </c>
      <c r="C95" s="27">
        <f>C120*0.5</f>
        <v>14.88</v>
      </c>
      <c r="D95" s="28" t="s">
        <v>13</v>
      </c>
      <c r="E95" s="29"/>
      <c r="F95" s="30">
        <f>C95*E95</f>
        <v>0</v>
      </c>
      <c r="G95" s="31"/>
    </row>
    <row r="96" spans="1:7">
      <c r="A96" s="25">
        <f t="shared" si="6"/>
        <v>11.049999999999999</v>
      </c>
      <c r="B96" s="26" t="s">
        <v>30</v>
      </c>
      <c r="C96" s="27">
        <v>4.79</v>
      </c>
      <c r="D96" s="28" t="s">
        <v>13</v>
      </c>
      <c r="E96" s="29"/>
      <c r="F96" s="30">
        <f>C96*E96</f>
        <v>0</v>
      </c>
      <c r="G96" s="31"/>
    </row>
    <row r="97" spans="1:10">
      <c r="A97" s="25">
        <f t="shared" si="6"/>
        <v>12</v>
      </c>
      <c r="B97" s="26"/>
      <c r="C97" s="27"/>
      <c r="D97" s="28"/>
      <c r="E97" s="29"/>
      <c r="F97" s="30"/>
      <c r="G97" s="31">
        <f>SUM(F92:F96)</f>
        <v>0</v>
      </c>
    </row>
    <row r="98" spans="1:10">
      <c r="A98" s="25">
        <f t="shared" si="6"/>
        <v>12</v>
      </c>
      <c r="B98" s="26" t="s">
        <v>89</v>
      </c>
      <c r="C98" s="27"/>
      <c r="D98" s="28"/>
      <c r="E98" s="29"/>
      <c r="F98" s="30"/>
      <c r="G98" s="31"/>
    </row>
    <row r="99" spans="1:10" ht="24">
      <c r="A99" s="25">
        <f t="shared" si="6"/>
        <v>12.01</v>
      </c>
      <c r="B99" s="26" t="s">
        <v>90</v>
      </c>
      <c r="C99" s="27">
        <v>1.7999999999999998</v>
      </c>
      <c r="D99" s="28" t="s">
        <v>13</v>
      </c>
      <c r="E99" s="42"/>
      <c r="F99" s="30">
        <f>C99*E99</f>
        <v>0</v>
      </c>
      <c r="G99" s="31"/>
    </row>
    <row r="100" spans="1:10">
      <c r="A100" s="25">
        <f t="shared" si="6"/>
        <v>12.02</v>
      </c>
      <c r="B100" s="26" t="s">
        <v>91</v>
      </c>
      <c r="C100" s="27">
        <v>0.94140000000000024</v>
      </c>
      <c r="D100" s="28" t="s">
        <v>13</v>
      </c>
      <c r="E100" s="29"/>
      <c r="F100" s="30">
        <f>C100*E100</f>
        <v>0</v>
      </c>
      <c r="G100" s="31"/>
    </row>
    <row r="101" spans="1:10" ht="24">
      <c r="A101" s="25">
        <f t="shared" si="6"/>
        <v>12.03</v>
      </c>
      <c r="B101" s="26" t="s">
        <v>92</v>
      </c>
      <c r="C101" s="43">
        <f>0.3*0.3*6*3.8</f>
        <v>2.052</v>
      </c>
      <c r="D101" s="28" t="s">
        <v>13</v>
      </c>
      <c r="E101" s="29"/>
      <c r="F101" s="30">
        <f>C101*E101</f>
        <v>0</v>
      </c>
      <c r="G101" s="31"/>
      <c r="J101" s="43"/>
    </row>
    <row r="102" spans="1:10">
      <c r="A102" s="25">
        <f t="shared" si="6"/>
        <v>12.04</v>
      </c>
      <c r="B102" s="26" t="s">
        <v>93</v>
      </c>
      <c r="C102" s="34">
        <f>(3.22+3.19+3.73+2.81+3.21+3.23)*0.3*0.3</f>
        <v>1.7451000000000001</v>
      </c>
      <c r="D102" s="28" t="s">
        <v>13</v>
      </c>
      <c r="E102" s="29"/>
      <c r="F102" s="30">
        <f>C102*E102</f>
        <v>0</v>
      </c>
      <c r="G102" s="31"/>
    </row>
    <row r="103" spans="1:10">
      <c r="A103" s="25">
        <f t="shared" si="6"/>
        <v>12.049999999999999</v>
      </c>
      <c r="B103" s="26" t="s">
        <v>94</v>
      </c>
      <c r="C103" s="27">
        <f>C128*0.12</f>
        <v>3.9575999999999993</v>
      </c>
      <c r="D103" s="28" t="s">
        <v>13</v>
      </c>
      <c r="E103" s="29"/>
      <c r="F103" s="30">
        <f>C103*E103</f>
        <v>0</v>
      </c>
      <c r="G103" s="31"/>
    </row>
    <row r="104" spans="1:10">
      <c r="A104" s="25">
        <f t="shared" si="6"/>
        <v>13</v>
      </c>
      <c r="B104" s="26"/>
      <c r="C104" s="27"/>
      <c r="D104" s="28"/>
      <c r="E104" s="29"/>
      <c r="F104" s="30"/>
      <c r="G104" s="31">
        <f>SUM(F99:F103)</f>
        <v>0</v>
      </c>
    </row>
    <row r="105" spans="1:10">
      <c r="A105" s="25">
        <f t="shared" si="6"/>
        <v>13</v>
      </c>
      <c r="B105" s="26" t="s">
        <v>95</v>
      </c>
      <c r="C105" s="27"/>
      <c r="D105" s="28"/>
      <c r="E105" s="29"/>
      <c r="F105" s="30"/>
      <c r="G105" s="31"/>
    </row>
    <row r="106" spans="1:10">
      <c r="A106" s="25">
        <f t="shared" si="6"/>
        <v>13.01</v>
      </c>
      <c r="B106" s="26" t="s">
        <v>96</v>
      </c>
      <c r="C106" s="27">
        <v>2.9760000000000004</v>
      </c>
      <c r="D106" s="28" t="s">
        <v>13</v>
      </c>
      <c r="E106" s="29"/>
      <c r="F106" s="30">
        <f>C106*E106</f>
        <v>0</v>
      </c>
      <c r="G106" s="31"/>
    </row>
    <row r="107" spans="1:10" ht="24">
      <c r="A107" s="25">
        <f t="shared" si="6"/>
        <v>13.02</v>
      </c>
      <c r="B107" s="35" t="s">
        <v>97</v>
      </c>
      <c r="C107" s="27">
        <v>25.95</v>
      </c>
      <c r="D107" s="28" t="s">
        <v>16</v>
      </c>
      <c r="E107" s="44"/>
      <c r="F107" s="30">
        <f>C107*E107</f>
        <v>0</v>
      </c>
      <c r="G107" s="31"/>
    </row>
    <row r="108" spans="1:10">
      <c r="A108" s="25">
        <f t="shared" si="6"/>
        <v>14</v>
      </c>
      <c r="B108" s="26"/>
      <c r="C108" s="27"/>
      <c r="D108" s="28"/>
      <c r="E108" s="29"/>
      <c r="F108" s="30"/>
      <c r="G108" s="31">
        <f>SUM(F106:F107)</f>
        <v>0</v>
      </c>
    </row>
    <row r="109" spans="1:10">
      <c r="A109" s="25">
        <f t="shared" si="6"/>
        <v>14</v>
      </c>
      <c r="B109" s="26" t="s">
        <v>98</v>
      </c>
      <c r="C109" s="27"/>
      <c r="D109" s="28"/>
      <c r="E109" s="29"/>
      <c r="F109" s="30"/>
      <c r="G109" s="31"/>
    </row>
    <row r="110" spans="1:10">
      <c r="A110" s="25">
        <f t="shared" si="6"/>
        <v>14.01</v>
      </c>
      <c r="B110" s="26" t="s">
        <v>99</v>
      </c>
      <c r="C110" s="27">
        <v>4.1840000000000002</v>
      </c>
      <c r="D110" s="28" t="s">
        <v>18</v>
      </c>
      <c r="E110" s="29"/>
      <c r="F110" s="30">
        <f>C110*E110</f>
        <v>0</v>
      </c>
      <c r="G110" s="31"/>
    </row>
    <row r="111" spans="1:10">
      <c r="A111" s="25">
        <f t="shared" si="6"/>
        <v>14.02</v>
      </c>
      <c r="B111" s="26" t="s">
        <v>100</v>
      </c>
      <c r="C111" s="27">
        <v>4.18</v>
      </c>
      <c r="D111" s="28" t="s">
        <v>18</v>
      </c>
      <c r="E111" s="29"/>
      <c r="F111" s="30">
        <f>C111*E111</f>
        <v>0</v>
      </c>
      <c r="G111" s="31"/>
    </row>
    <row r="112" spans="1:10">
      <c r="A112" s="25">
        <f t="shared" si="6"/>
        <v>15</v>
      </c>
      <c r="B112" s="26"/>
      <c r="C112" s="27"/>
      <c r="D112" s="28"/>
      <c r="E112" s="29"/>
      <c r="F112" s="30"/>
      <c r="G112" s="31">
        <f>SUM(F110:F111)</f>
        <v>0</v>
      </c>
    </row>
    <row r="113" spans="1:7">
      <c r="A113" s="25">
        <f t="shared" si="6"/>
        <v>15</v>
      </c>
      <c r="B113" s="26" t="s">
        <v>101</v>
      </c>
      <c r="C113" s="27"/>
      <c r="D113" s="28"/>
      <c r="E113" s="29"/>
      <c r="F113" s="30"/>
      <c r="G113" s="31"/>
    </row>
    <row r="114" spans="1:7">
      <c r="A114" s="25">
        <f t="shared" si="6"/>
        <v>15.01</v>
      </c>
      <c r="B114" s="26" t="s">
        <v>102</v>
      </c>
      <c r="C114" s="27">
        <v>62.639999999999993</v>
      </c>
      <c r="D114" s="28" t="s">
        <v>18</v>
      </c>
      <c r="E114" s="29"/>
      <c r="F114" s="30">
        <f>C114*E114</f>
        <v>0</v>
      </c>
      <c r="G114" s="31"/>
    </row>
    <row r="115" spans="1:7">
      <c r="A115" s="25">
        <f t="shared" si="6"/>
        <v>15.02</v>
      </c>
      <c r="B115" s="26" t="s">
        <v>103</v>
      </c>
      <c r="C115" s="27">
        <v>62.639999999999993</v>
      </c>
      <c r="D115" s="28" t="s">
        <v>18</v>
      </c>
      <c r="E115" s="29"/>
      <c r="F115" s="30">
        <f>C115*E115</f>
        <v>0</v>
      </c>
      <c r="G115" s="31"/>
    </row>
    <row r="116" spans="1:7">
      <c r="A116" s="25">
        <f t="shared" si="6"/>
        <v>15.03</v>
      </c>
      <c r="B116" s="26" t="s">
        <v>104</v>
      </c>
      <c r="C116" s="27">
        <v>135.88</v>
      </c>
      <c r="D116" s="28" t="s">
        <v>16</v>
      </c>
      <c r="E116" s="29"/>
      <c r="F116" s="30">
        <f>C116*E116</f>
        <v>0</v>
      </c>
      <c r="G116" s="31"/>
    </row>
    <row r="117" spans="1:7">
      <c r="A117" s="25">
        <f t="shared" si="6"/>
        <v>15.04</v>
      </c>
      <c r="B117" s="26" t="s">
        <v>105</v>
      </c>
      <c r="C117" s="27">
        <v>18.239999999999998</v>
      </c>
      <c r="D117" s="28" t="s">
        <v>16</v>
      </c>
      <c r="E117" s="29"/>
      <c r="F117" s="30">
        <f>C117*E117</f>
        <v>0</v>
      </c>
      <c r="G117" s="31"/>
    </row>
    <row r="118" spans="1:7">
      <c r="A118" s="25">
        <f t="shared" si="6"/>
        <v>16</v>
      </c>
      <c r="B118" s="26"/>
      <c r="C118" s="27"/>
      <c r="D118" s="28"/>
      <c r="E118" s="29"/>
      <c r="F118" s="30"/>
      <c r="G118" s="31">
        <f>SUM(F114:F117)</f>
        <v>0</v>
      </c>
    </row>
    <row r="119" spans="1:7">
      <c r="A119" s="25">
        <f t="shared" si="6"/>
        <v>16</v>
      </c>
      <c r="B119" s="26" t="s">
        <v>106</v>
      </c>
      <c r="C119" s="27"/>
      <c r="D119" s="28"/>
      <c r="E119" s="29"/>
      <c r="F119" s="30"/>
      <c r="G119" s="31"/>
    </row>
    <row r="120" spans="1:7">
      <c r="A120" s="25">
        <f t="shared" si="6"/>
        <v>16.010000000000002</v>
      </c>
      <c r="B120" s="26" t="s">
        <v>107</v>
      </c>
      <c r="C120" s="27">
        <v>29.76</v>
      </c>
      <c r="D120" s="28" t="s">
        <v>18</v>
      </c>
      <c r="E120" s="29"/>
      <c r="F120" s="30">
        <f>C120*E120</f>
        <v>0</v>
      </c>
      <c r="G120" s="31"/>
    </row>
    <row r="121" spans="1:7">
      <c r="A121" s="25">
        <f t="shared" si="6"/>
        <v>16.020000000000003</v>
      </c>
      <c r="B121" s="26" t="s">
        <v>108</v>
      </c>
      <c r="C121" s="27">
        <v>25.95</v>
      </c>
      <c r="D121" s="28" t="s">
        <v>16</v>
      </c>
      <c r="E121" s="29"/>
      <c r="F121" s="30">
        <f>C121*E121</f>
        <v>0</v>
      </c>
      <c r="G121" s="31"/>
    </row>
    <row r="122" spans="1:7">
      <c r="A122" s="25">
        <f t="shared" si="6"/>
        <v>17</v>
      </c>
      <c r="B122" s="26"/>
      <c r="C122" s="27"/>
      <c r="D122" s="28"/>
      <c r="E122" s="29"/>
      <c r="F122" s="30"/>
      <c r="G122" s="31">
        <f>SUM(F120:F121)</f>
        <v>0</v>
      </c>
    </row>
    <row r="123" spans="1:7">
      <c r="A123" s="25">
        <f t="shared" si="6"/>
        <v>17</v>
      </c>
      <c r="B123" s="26" t="s">
        <v>109</v>
      </c>
      <c r="C123" s="27"/>
      <c r="D123" s="28"/>
      <c r="E123" s="29"/>
      <c r="F123" s="30"/>
      <c r="G123" s="31"/>
    </row>
    <row r="124" spans="1:7">
      <c r="A124" s="25">
        <f t="shared" si="6"/>
        <v>17.010000000000002</v>
      </c>
      <c r="B124" s="26" t="s">
        <v>110</v>
      </c>
      <c r="C124" s="27">
        <v>101.09</v>
      </c>
      <c r="D124" s="28" t="s">
        <v>18</v>
      </c>
      <c r="E124" s="29"/>
      <c r="F124" s="30">
        <f>C124*E124</f>
        <v>0</v>
      </c>
      <c r="G124" s="31"/>
    </row>
    <row r="125" spans="1:7">
      <c r="A125" s="25">
        <f t="shared" si="6"/>
        <v>17.020000000000003</v>
      </c>
      <c r="B125" s="26" t="s">
        <v>111</v>
      </c>
      <c r="C125" s="27">
        <v>101.09</v>
      </c>
      <c r="D125" s="28" t="s">
        <v>18</v>
      </c>
      <c r="E125" s="29"/>
      <c r="F125" s="30">
        <f>C125*E125</f>
        <v>0</v>
      </c>
      <c r="G125" s="31"/>
    </row>
    <row r="126" spans="1:7">
      <c r="A126" s="25">
        <f t="shared" si="6"/>
        <v>18</v>
      </c>
      <c r="B126" s="26"/>
      <c r="C126" s="27"/>
      <c r="D126" s="28"/>
      <c r="E126" s="29"/>
      <c r="F126" s="30"/>
      <c r="G126" s="31">
        <f>SUM(F124:F125)</f>
        <v>0</v>
      </c>
    </row>
    <row r="127" spans="1:7">
      <c r="A127" s="25">
        <f t="shared" si="6"/>
        <v>18</v>
      </c>
      <c r="B127" s="26" t="s">
        <v>112</v>
      </c>
      <c r="C127" s="27"/>
      <c r="D127" s="28"/>
      <c r="E127" s="29"/>
      <c r="F127" s="30"/>
      <c r="G127" s="31"/>
    </row>
    <row r="128" spans="1:7">
      <c r="A128" s="25">
        <f t="shared" si="6"/>
        <v>18.010000000000002</v>
      </c>
      <c r="B128" s="26" t="s">
        <v>113</v>
      </c>
      <c r="C128" s="27">
        <v>32.979999999999997</v>
      </c>
      <c r="D128" s="28" t="s">
        <v>18</v>
      </c>
      <c r="E128" s="29"/>
      <c r="F128" s="30">
        <f>C128*E128</f>
        <v>0</v>
      </c>
      <c r="G128" s="31"/>
    </row>
    <row r="129" spans="1:7">
      <c r="A129" s="25"/>
      <c r="B129" s="26"/>
      <c r="C129" s="27"/>
      <c r="D129" s="28"/>
      <c r="E129" s="29"/>
      <c r="F129" s="30"/>
      <c r="G129" s="31"/>
    </row>
    <row r="130" spans="1:7">
      <c r="A130" s="25"/>
      <c r="B130" s="26"/>
      <c r="C130" s="27"/>
      <c r="D130" s="28"/>
      <c r="E130" s="29"/>
      <c r="F130" s="30"/>
      <c r="G130" s="31"/>
    </row>
    <row r="131" spans="1:7">
      <c r="A131" s="25">
        <f>IF(C131&gt;0,#REF!+0.01,IF(AND(C131=0,G131=0),TRUNC(A128)+1,))</f>
        <v>19</v>
      </c>
      <c r="B131" s="26" t="s">
        <v>114</v>
      </c>
      <c r="C131" s="27"/>
      <c r="D131" s="28"/>
      <c r="E131" s="29"/>
      <c r="F131" s="30"/>
      <c r="G131" s="31"/>
    </row>
    <row r="132" spans="1:7">
      <c r="A132" s="25">
        <f>IF(C132&gt;0,A131+0.01,IF(AND(C132=0,G132=0),TRUNC(#REF!)+1,))</f>
        <v>19.010000000000002</v>
      </c>
      <c r="B132" s="26" t="s">
        <v>115</v>
      </c>
      <c r="C132" s="27">
        <v>1</v>
      </c>
      <c r="D132" s="28" t="s">
        <v>116</v>
      </c>
      <c r="E132" s="32"/>
      <c r="F132" s="30">
        <f>C132*E132</f>
        <v>0</v>
      </c>
      <c r="G132" s="31"/>
    </row>
    <row r="133" spans="1:7">
      <c r="A133" s="25">
        <f t="shared" si="6"/>
        <v>20</v>
      </c>
      <c r="B133" s="26"/>
      <c r="C133" s="27"/>
      <c r="D133" s="28"/>
      <c r="E133" s="29"/>
      <c r="F133" s="30"/>
      <c r="G133" s="31">
        <f>SUM(F132)</f>
        <v>0</v>
      </c>
    </row>
    <row r="134" spans="1:7">
      <c r="A134" s="45"/>
      <c r="B134" s="46"/>
      <c r="C134" s="47"/>
      <c r="D134" s="48"/>
      <c r="E134" s="49" t="s">
        <v>117</v>
      </c>
      <c r="F134" s="49"/>
      <c r="G134" s="50"/>
    </row>
    <row r="135" spans="1:7">
      <c r="A135" s="51"/>
      <c r="B135" s="52" t="s">
        <v>118</v>
      </c>
      <c r="C135" s="53"/>
      <c r="D135" s="54"/>
      <c r="E135" s="55"/>
      <c r="F135" s="56"/>
      <c r="G135" s="57">
        <f>SUM($F$12:$F133)</f>
        <v>0</v>
      </c>
    </row>
    <row r="136" spans="1:7">
      <c r="A136" s="58"/>
      <c r="B136" s="59"/>
      <c r="C136" s="60"/>
      <c r="D136" s="61"/>
      <c r="E136" s="62"/>
      <c r="F136" s="63"/>
      <c r="G136" s="64"/>
    </row>
    <row r="137" spans="1:7">
      <c r="A137" s="51"/>
      <c r="B137" s="52" t="s">
        <v>119</v>
      </c>
      <c r="C137" s="53"/>
      <c r="D137" s="54"/>
      <c r="E137" s="55"/>
      <c r="F137" s="56"/>
      <c r="G137" s="57"/>
    </row>
    <row r="138" spans="1:7">
      <c r="A138" s="65"/>
      <c r="B138" s="66"/>
      <c r="C138" s="67"/>
      <c r="D138" s="68"/>
      <c r="E138" s="67"/>
      <c r="F138" s="69"/>
      <c r="G138" s="70"/>
    </row>
    <row r="139" spans="1:7">
      <c r="A139" s="71"/>
      <c r="B139" s="72" t="s">
        <v>120</v>
      </c>
      <c r="C139" s="73">
        <v>0.1</v>
      </c>
      <c r="D139" s="74"/>
      <c r="E139" s="75"/>
      <c r="F139" s="76">
        <f>G135*C139</f>
        <v>0</v>
      </c>
      <c r="G139" s="77"/>
    </row>
    <row r="140" spans="1:7">
      <c r="A140" s="71"/>
      <c r="B140" s="72" t="s">
        <v>121</v>
      </c>
      <c r="C140" s="78">
        <v>3.9E-2</v>
      </c>
      <c r="D140" s="74"/>
      <c r="E140" s="75"/>
      <c r="F140" s="76">
        <f>G135*C140</f>
        <v>0</v>
      </c>
      <c r="G140" s="77"/>
    </row>
    <row r="141" spans="1:7">
      <c r="A141" s="71"/>
      <c r="B141" s="72" t="s">
        <v>122</v>
      </c>
      <c r="C141" s="78">
        <v>3.5000000000000003E-2</v>
      </c>
      <c r="D141" s="74"/>
      <c r="E141" s="75"/>
      <c r="F141" s="76">
        <f>G135*C141</f>
        <v>0</v>
      </c>
      <c r="G141" s="77"/>
    </row>
    <row r="142" spans="1:7">
      <c r="A142" s="71"/>
      <c r="B142" s="72" t="s">
        <v>123</v>
      </c>
      <c r="C142" s="73">
        <v>1.83E-2</v>
      </c>
      <c r="D142" s="74"/>
      <c r="E142" s="75"/>
      <c r="F142" s="76">
        <f>G135*C142</f>
        <v>0</v>
      </c>
      <c r="G142" s="77"/>
    </row>
    <row r="143" spans="1:7">
      <c r="A143" s="71"/>
      <c r="B143" s="72" t="s">
        <v>124</v>
      </c>
      <c r="C143" s="73">
        <v>0.05</v>
      </c>
      <c r="D143" s="74"/>
      <c r="E143" s="75"/>
      <c r="F143" s="76">
        <f>G135*C143</f>
        <v>0</v>
      </c>
      <c r="G143" s="77"/>
    </row>
    <row r="144" spans="1:7">
      <c r="A144" s="71"/>
      <c r="B144" s="72" t="s">
        <v>125</v>
      </c>
      <c r="C144" s="79">
        <v>0.01</v>
      </c>
      <c r="D144" s="80"/>
      <c r="E144" s="75"/>
      <c r="F144" s="76">
        <f>G135*C144</f>
        <v>0</v>
      </c>
      <c r="G144" s="77"/>
    </row>
    <row r="145" spans="1:10">
      <c r="A145" s="71"/>
      <c r="B145" s="72" t="s">
        <v>126</v>
      </c>
      <c r="C145" s="73">
        <v>1E-3</v>
      </c>
      <c r="D145" s="74"/>
      <c r="E145" s="75"/>
      <c r="F145" s="76">
        <f>G135*C145</f>
        <v>0</v>
      </c>
      <c r="G145" s="77"/>
    </row>
    <row r="146" spans="1:10">
      <c r="A146" s="71"/>
      <c r="B146" s="72" t="s">
        <v>127</v>
      </c>
      <c r="C146" s="73">
        <v>0.18</v>
      </c>
      <c r="D146" s="74"/>
      <c r="E146" s="75"/>
      <c r="F146" s="76">
        <f>F139*C146</f>
        <v>0</v>
      </c>
      <c r="G146" s="77"/>
    </row>
    <row r="147" spans="1:10" ht="15">
      <c r="A147" s="65"/>
      <c r="B147" s="72" t="s">
        <v>128</v>
      </c>
      <c r="C147" s="81">
        <v>1</v>
      </c>
      <c r="D147" s="28" t="s">
        <v>116</v>
      </c>
      <c r="E147" s="82"/>
      <c r="F147" s="69"/>
      <c r="G147" s="70"/>
    </row>
    <row r="148" spans="1:10">
      <c r="A148" s="51"/>
      <c r="B148" s="52" t="s">
        <v>129</v>
      </c>
      <c r="C148" s="53"/>
      <c r="D148" s="54"/>
      <c r="E148" s="55"/>
      <c r="F148" s="56"/>
      <c r="G148" s="57">
        <f>SUM(F139:F147)</f>
        <v>0</v>
      </c>
    </row>
    <row r="149" spans="1:10">
      <c r="A149" s="83"/>
      <c r="B149" s="84"/>
      <c r="C149" s="85"/>
      <c r="D149" s="84"/>
      <c r="E149" s="86"/>
      <c r="F149" s="87"/>
      <c r="G149" s="88"/>
    </row>
    <row r="150" spans="1:10" ht="15" thickBot="1">
      <c r="A150" s="89"/>
      <c r="B150" s="90" t="s">
        <v>130</v>
      </c>
      <c r="C150" s="91"/>
      <c r="D150" s="92"/>
      <c r="E150" s="93"/>
      <c r="F150" s="94"/>
      <c r="G150" s="95">
        <f>+G148+G135</f>
        <v>0</v>
      </c>
    </row>
    <row r="151" spans="1:10">
      <c r="A151" s="96"/>
      <c r="B151" s="84"/>
      <c r="C151" s="85"/>
      <c r="D151" s="84"/>
      <c r="E151" s="86"/>
      <c r="F151" s="87"/>
      <c r="G151" s="97"/>
    </row>
    <row r="152" spans="1:10">
      <c r="A152" s="98" t="str">
        <f>+IF(B152&gt;0,"5. ","")</f>
        <v/>
      </c>
      <c r="B152" s="112"/>
      <c r="C152" s="112"/>
      <c r="D152" s="112"/>
      <c r="E152" s="112"/>
      <c r="F152" s="112"/>
      <c r="G152" s="112"/>
      <c r="J152" s="33">
        <f>G150-F147</f>
        <v>0</v>
      </c>
    </row>
    <row r="153" spans="1:10" ht="14.45" customHeight="1">
      <c r="A153" s="106" t="s">
        <v>131</v>
      </c>
      <c r="B153" s="109" t="s">
        <v>132</v>
      </c>
      <c r="C153" s="109"/>
      <c r="D153" s="109"/>
      <c r="E153" s="109"/>
      <c r="F153" s="109"/>
      <c r="G153" s="109"/>
    </row>
    <row r="154" spans="1:10" ht="44.45" customHeight="1">
      <c r="A154" s="106" t="s">
        <v>133</v>
      </c>
      <c r="B154" s="109" t="s">
        <v>141</v>
      </c>
      <c r="C154" s="109"/>
      <c r="D154" s="109"/>
      <c r="E154" s="109"/>
      <c r="F154" s="109"/>
      <c r="G154" s="109"/>
    </row>
    <row r="155" spans="1:10" ht="14.45" customHeight="1">
      <c r="A155" s="106" t="s">
        <v>134</v>
      </c>
      <c r="B155" s="113" t="s">
        <v>139</v>
      </c>
      <c r="C155" s="113"/>
      <c r="D155" s="113"/>
      <c r="E155" s="113"/>
      <c r="F155" s="113"/>
      <c r="G155" s="113"/>
      <c r="J155" s="33">
        <f>J152*0.2</f>
        <v>0</v>
      </c>
    </row>
    <row r="156" spans="1:10" ht="14.45" customHeight="1">
      <c r="A156" s="107" t="s">
        <v>135</v>
      </c>
      <c r="B156" s="113" t="s">
        <v>140</v>
      </c>
      <c r="C156" s="113"/>
      <c r="D156" s="113"/>
      <c r="E156" s="113"/>
      <c r="F156" s="113"/>
      <c r="G156" s="113"/>
      <c r="H156" s="33"/>
    </row>
    <row r="157" spans="1:10" ht="14.45" customHeight="1">
      <c r="A157" s="107" t="s">
        <v>136</v>
      </c>
      <c r="B157" s="109" t="s">
        <v>142</v>
      </c>
      <c r="C157" s="109"/>
      <c r="D157" s="109"/>
      <c r="E157" s="109"/>
      <c r="F157" s="109"/>
      <c r="G157" s="109"/>
    </row>
    <row r="158" spans="1:10">
      <c r="A158" s="96"/>
      <c r="B158" s="84"/>
      <c r="C158" s="85"/>
      <c r="D158" s="84"/>
      <c r="E158" s="86"/>
      <c r="F158" s="87"/>
      <c r="G158" s="97"/>
    </row>
    <row r="159" spans="1:10">
      <c r="A159" s="96"/>
      <c r="B159" s="84"/>
      <c r="C159" s="85"/>
      <c r="D159" s="84"/>
      <c r="E159" s="86"/>
      <c r="F159" s="86"/>
      <c r="G159" s="99"/>
    </row>
    <row r="160" spans="1:10">
      <c r="A160" s="100"/>
      <c r="B160" s="101"/>
      <c r="C160" s="100"/>
      <c r="D160" s="100"/>
      <c r="E160" s="100"/>
      <c r="F160" s="100"/>
      <c r="G160" s="100"/>
    </row>
    <row r="161" spans="1:7">
      <c r="A161" s="102"/>
      <c r="B161" s="103"/>
      <c r="C161" s="110"/>
      <c r="D161" s="110"/>
      <c r="E161" s="110"/>
      <c r="F161" s="110"/>
      <c r="G161" s="110"/>
    </row>
    <row r="162" spans="1:7">
      <c r="A162" s="104"/>
      <c r="B162" s="105"/>
      <c r="C162" s="104"/>
      <c r="D162" s="104"/>
      <c r="E162" s="104"/>
      <c r="F162" s="104"/>
      <c r="G162" s="104"/>
    </row>
    <row r="163" spans="1:7">
      <c r="A163" s="104"/>
      <c r="B163" s="105"/>
      <c r="C163" s="104"/>
      <c r="D163" s="104"/>
      <c r="E163" s="104"/>
      <c r="F163" s="104"/>
      <c r="G163" s="104"/>
    </row>
    <row r="164" spans="1:7">
      <c r="A164" s="104"/>
      <c r="B164" s="105"/>
      <c r="C164" s="104"/>
      <c r="D164" s="104"/>
      <c r="E164" s="104"/>
      <c r="F164" s="104"/>
      <c r="G164" s="104"/>
    </row>
    <row r="165" spans="1:7">
      <c r="A165" s="104"/>
      <c r="B165" s="105"/>
      <c r="C165" s="104"/>
      <c r="D165" s="104"/>
      <c r="E165" s="104"/>
      <c r="F165" s="104"/>
      <c r="G165" s="104"/>
    </row>
  </sheetData>
  <mergeCells count="8">
    <mergeCell ref="B157:G157"/>
    <mergeCell ref="C161:G161"/>
    <mergeCell ref="A1:G8"/>
    <mergeCell ref="B152:G152"/>
    <mergeCell ref="B153:G153"/>
    <mergeCell ref="B154:G154"/>
    <mergeCell ref="B155:G155"/>
    <mergeCell ref="B156:G156"/>
  </mergeCells>
  <conditionalFormatting sqref="A13:A25 A27:A133">
    <cfRule type="expression" dxfId="22" priority="8">
      <formula>AND($B13=0,$C13=0,$G13=0)</formula>
    </cfRule>
    <cfRule type="expression" dxfId="21" priority="12">
      <formula>$G13&gt;0</formula>
    </cfRule>
    <cfRule type="expression" dxfId="20" priority="10">
      <formula>AND($C13=0,$G13=0)</formula>
    </cfRule>
  </conditionalFormatting>
  <conditionalFormatting sqref="B106:D107 E107 F106:F107 B13:F24 B102:F105 B101 D101:F101 B27:F49 B108:F133 B51:F100 B50:D50 F50">
    <cfRule type="expression" dxfId="19" priority="11">
      <formula>$C13=0</formula>
    </cfRule>
    <cfRule type="expression" dxfId="18" priority="13">
      <formula>$G13&gt;0</formula>
    </cfRule>
  </conditionalFormatting>
  <conditionalFormatting sqref="G13:G24 G26:G133">
    <cfRule type="expression" dxfId="17" priority="9">
      <formula>$G13=0</formula>
    </cfRule>
    <cfRule type="expression" dxfId="16" priority="14">
      <formula>$G13&gt;0</formula>
    </cfRule>
  </conditionalFormatting>
  <conditionalFormatting sqref="G134:G138 G141:G145">
    <cfRule type="containsText" dxfId="15" priority="7" operator="containsText" text="EXCEDE">
      <formula>NOT(ISERROR(SEARCH("EXCEDE",G134)))</formula>
    </cfRule>
  </conditionalFormatting>
  <conditionalFormatting sqref="G148">
    <cfRule type="containsText" dxfId="14" priority="6" operator="containsText" text="EXCEDE">
      <formula>NOT(ISERROR(SEARCH("EXCEDE",G148)))</formula>
    </cfRule>
  </conditionalFormatting>
  <conditionalFormatting sqref="G150">
    <cfRule type="containsText" dxfId="13" priority="5" operator="containsText" text="EXCEDE">
      <formula>NOT(ISERROR(SEARCH("EXCEDE",G150)))</formula>
    </cfRule>
  </conditionalFormatting>
  <conditionalFormatting sqref="E106">
    <cfRule type="expression" dxfId="12" priority="15">
      <formula>$C107=0</formula>
    </cfRule>
    <cfRule type="expression" dxfId="11" priority="16">
      <formula>$G107&gt;0</formula>
    </cfRule>
  </conditionalFormatting>
  <conditionalFormatting sqref="A26">
    <cfRule type="expression" dxfId="10" priority="17">
      <formula>AND($B26=0,$C26=0,#REF!=0)</formula>
    </cfRule>
    <cfRule type="expression" dxfId="9" priority="19">
      <formula>#REF!&gt;0</formula>
    </cfRule>
    <cfRule type="expression" dxfId="8" priority="18">
      <formula>AND($C26=0,#REF!=0)</formula>
    </cfRule>
  </conditionalFormatting>
  <conditionalFormatting sqref="B25:F25">
    <cfRule type="expression" dxfId="7" priority="20">
      <formula>$C25=0</formula>
    </cfRule>
    <cfRule type="expression" dxfId="6" priority="21">
      <formula>$G26&gt;0</formula>
    </cfRule>
  </conditionalFormatting>
  <conditionalFormatting sqref="B26:F26">
    <cfRule type="expression" dxfId="5" priority="22">
      <formula>$C26=0</formula>
    </cfRule>
    <cfRule type="expression" dxfId="4" priority="23">
      <formula>#REF!&gt;0</formula>
    </cfRule>
  </conditionalFormatting>
  <conditionalFormatting sqref="E50">
    <cfRule type="expression" dxfId="3" priority="3">
      <formula>$C50=0</formula>
    </cfRule>
    <cfRule type="expression" dxfId="2" priority="4">
      <formula>$G50&gt;0</formula>
    </cfRule>
  </conditionalFormatting>
  <conditionalFormatting sqref="D147">
    <cfRule type="expression" dxfId="1" priority="1">
      <formula>$C147=0</formula>
    </cfRule>
    <cfRule type="expression" dxfId="0" priority="2">
      <formula>$G147&gt;0</formula>
    </cfRule>
  </conditionalFormatting>
  <pageMargins left="0.7" right="0.7" top="0.75" bottom="0.75" header="0.3" footer="0.3"/>
  <ignoredErrors>
    <ignoredError sqref="C15:C16 C29 C86 C95 C102:C103 F139:F146" unlockedFormula="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Radhames Veras</dc:creator>
  <cp:lastModifiedBy>Radhames Veras</cp:lastModifiedBy>
  <dcterms:created xsi:type="dcterms:W3CDTF">2024-03-10T11:30:17Z</dcterms:created>
  <dcterms:modified xsi:type="dcterms:W3CDTF">2024-03-11T15:01:27Z</dcterms:modified>
</cp:coreProperties>
</file>